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465" windowWidth="11580" windowHeight="9465" tabRatio="996" activeTab="1"/>
  </bookViews>
  <sheets>
    <sheet name="лист 1" sheetId="1" r:id="rId1"/>
    <sheet name="лист 2" sheetId="2" r:id="rId2"/>
  </sheets>
  <externalReferences>
    <externalReference r:id="rId5"/>
  </externalReferences>
  <definedNames>
    <definedName name="_xlfn.IFERROR" hidden="1">#NAME?</definedName>
    <definedName name="_xlfn.SUMIFS" hidden="1">#NAME?</definedName>
    <definedName name="справочникНазв">#REF!</definedName>
    <definedName name="справочникЮр">#REF!</definedName>
    <definedName name="формат">#REF!</definedName>
  </definedNames>
  <calcPr fullCalcOnLoad="1"/>
</workbook>
</file>

<file path=xl/comments1.xml><?xml version="1.0" encoding="utf-8"?>
<comments xmlns="http://schemas.openxmlformats.org/spreadsheetml/2006/main">
  <authors>
    <author>Наталья</author>
    <author>Елена</author>
    <author>asus</author>
    <author>Омельченко</author>
  </authors>
  <commentList>
    <comment ref="A1" authorId="0">
      <text>
        <r>
          <rPr>
            <b/>
            <sz val="9"/>
            <rFont val="Tahoma"/>
            <family val="2"/>
          </rPr>
          <t>расходы управления на ФС</t>
        </r>
      </text>
    </comment>
    <comment ref="B4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из файла показатели ВК 11, общая отгрузка</t>
        </r>
      </text>
    </comment>
    <comment ref="B6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ставим из файла показатели</t>
        </r>
      </text>
    </comment>
    <comment ref="J9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общие расходы (содержание комерческой службы из файла показатели) строка 49</t>
        </r>
      </text>
    </comment>
    <comment ref="J107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доля Разуваева на ЛС</t>
        </r>
      </text>
    </comment>
    <comment ref="A147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Самохина М. напрямую</t>
        </r>
      </text>
    </comment>
    <comment ref="B232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постоянная сумма из мес месяца</t>
        </r>
      </text>
    </comment>
    <comment ref="E297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правка по старым формулам
</t>
        </r>
      </text>
    </comment>
    <comment ref="E302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правка по старым формулам</t>
        </r>
      </text>
    </comment>
    <comment ref="D326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затраты на СВ</t>
        </r>
      </text>
    </comment>
    <comment ref="A651" authorId="0">
      <text>
        <r>
          <rPr>
            <sz val="9"/>
            <rFont val="Tahoma"/>
            <family val="2"/>
          </rPr>
          <t xml:space="preserve">
Усембаев- на сети, делать доп. выгрузку по з.п. </t>
        </r>
      </text>
    </comment>
    <comment ref="E697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правка по старым формулам</t>
        </r>
      </text>
    </comment>
    <comment ref="B746" authorId="0">
      <text>
        <r>
          <rPr>
            <b/>
            <sz val="9"/>
            <rFont val="Tahoma"/>
            <family val="2"/>
          </rPr>
          <t>ТП 2 ед. убираем в ФС</t>
        </r>
      </text>
    </comment>
    <comment ref="C764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суммы должны совпадать с распределением в строке 13 показателей</t>
        </r>
      </text>
    </comment>
    <comment ref="D764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суммы должны совпадать с распределением в строке 13 показателей</t>
        </r>
      </text>
    </comment>
    <comment ref="E764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суммы должны совпадать с распределением в строке 13 показателей</t>
        </r>
      </text>
    </comment>
    <comment ref="A765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области
</t>
        </r>
      </text>
    </comment>
    <comment ref="A770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проверка правильно ли перенесены данные по содержанию комерч. службы. Суммируются данне пл областям, общие оп управлениям, фед.сети, общие по СП. Сумма должна совпадать с суммой в строке 15 в показателях </t>
        </r>
      </text>
    </comment>
    <comment ref="C773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общие расходы для распределения
ячейка АО 766 (синий блок)</t>
        </r>
      </text>
    </comment>
    <comment ref="D773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строчка 15 из показателей службы продаж</t>
        </r>
      </text>
    </comment>
    <comment ref="E773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строка 1474(фед.сети) из листа БП показателей ком.</t>
        </r>
      </text>
    </comment>
    <comment ref="B783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ком.р-ды на ЛС, =строке ВN 13 в показателях
</t>
        </r>
      </text>
    </comment>
    <comment ref="C558" authorId="3">
      <text>
        <r>
          <rPr>
            <b/>
            <sz val="9"/>
            <rFont val="Tahoma"/>
            <family val="2"/>
          </rPr>
          <t>Омельченко:</t>
        </r>
        <r>
          <rPr>
            <sz val="9"/>
            <rFont val="Tahoma"/>
            <family val="2"/>
          </rPr>
          <t xml:space="preserve">
с Д канала руками перенесла 940 руб.
</t>
        </r>
      </text>
    </comment>
  </commentList>
</comments>
</file>

<file path=xl/sharedStrings.xml><?xml version="1.0" encoding="utf-8"?>
<sst xmlns="http://schemas.openxmlformats.org/spreadsheetml/2006/main" count="1353" uniqueCount="392">
  <si>
    <t>Наименование</t>
  </si>
  <si>
    <t>Отгрузка, тн.</t>
  </si>
  <si>
    <t>Содержание Коммерческой службы (с учетом распределения общих расходов), тыс руб.:</t>
  </si>
  <si>
    <t>Содержание Коммерческой службы</t>
  </si>
  <si>
    <t>Общие</t>
  </si>
  <si>
    <t>Управление продаж по ЮФО</t>
  </si>
  <si>
    <t>Республика Дагестан</t>
  </si>
  <si>
    <t>Ростовская область</t>
  </si>
  <si>
    <t>Чеченская Республика</t>
  </si>
  <si>
    <t>Управление продаж по Поволжскому региону</t>
  </si>
  <si>
    <t>Саратовская область</t>
  </si>
  <si>
    <t>Пензенская область</t>
  </si>
  <si>
    <t>Республика Мордовия</t>
  </si>
  <si>
    <t>Оренбургская область</t>
  </si>
  <si>
    <t>Самарская область</t>
  </si>
  <si>
    <t>Ульяновская область</t>
  </si>
  <si>
    <t>Республика Беларусь</t>
  </si>
  <si>
    <t>Республика Казахстан</t>
  </si>
  <si>
    <t>г. Волгоград и Волгоградская область</t>
  </si>
  <si>
    <t>Астраханская область</t>
  </si>
  <si>
    <t>Республика Калмыкия</t>
  </si>
  <si>
    <t>Дистрибьюторы детское питание</t>
  </si>
  <si>
    <t>Дистрибьюторы соковые</t>
  </si>
  <si>
    <t>Тендерный отдел</t>
  </si>
  <si>
    <t>Калужская область</t>
  </si>
  <si>
    <t>Тульская область</t>
  </si>
  <si>
    <t>Смоленская область</t>
  </si>
  <si>
    <t>Владимирская область</t>
  </si>
  <si>
    <t>Тверская область</t>
  </si>
  <si>
    <t>Ярославская область</t>
  </si>
  <si>
    <t>Тамбовская область</t>
  </si>
  <si>
    <t>Белгородская область</t>
  </si>
  <si>
    <t>Липецкая область</t>
  </si>
  <si>
    <t>Рязанская область</t>
  </si>
  <si>
    <t>Курская область</t>
  </si>
  <si>
    <t>Воронежская область</t>
  </si>
  <si>
    <t>Брянская область</t>
  </si>
  <si>
    <t>Орловская область</t>
  </si>
  <si>
    <t>Иркутская область</t>
  </si>
  <si>
    <t>Республика Бурятия</t>
  </si>
  <si>
    <t>Республика Саха</t>
  </si>
  <si>
    <t>Управление продаж по Дальневосточному региону</t>
  </si>
  <si>
    <t>Приморский край</t>
  </si>
  <si>
    <t>Хабаровский край</t>
  </si>
  <si>
    <t>Амурская область</t>
  </si>
  <si>
    <t>Новосибирская область</t>
  </si>
  <si>
    <t>Омская область</t>
  </si>
  <si>
    <t>Томская область</t>
  </si>
  <si>
    <t>Алтайский край</t>
  </si>
  <si>
    <t>Кемеровская область</t>
  </si>
  <si>
    <t>Тюменская область</t>
  </si>
  <si>
    <t>Хантымансийский АО</t>
  </si>
  <si>
    <t>Ямало-Ненецкий АО</t>
  </si>
  <si>
    <t>Челябинская область</t>
  </si>
  <si>
    <t>Курганская область</t>
  </si>
  <si>
    <t>Свердловская область</t>
  </si>
  <si>
    <t>Управление продаж по Предуральскому региону</t>
  </si>
  <si>
    <t>Республика Башкирия</t>
  </si>
  <si>
    <t>Республика Удмуртия</t>
  </si>
  <si>
    <t>Пермский край</t>
  </si>
  <si>
    <t>Кировская область</t>
  </si>
  <si>
    <t>Нижний Новгород</t>
  </si>
  <si>
    <t>Управление продаж по Северо-Западному региону</t>
  </si>
  <si>
    <t>Вологодская область</t>
  </si>
  <si>
    <t>Республика Коми</t>
  </si>
  <si>
    <t>Республика Карелия</t>
  </si>
  <si>
    <t>Новгородская область</t>
  </si>
  <si>
    <t>Калининградская область</t>
  </si>
  <si>
    <t>Мурманская область</t>
  </si>
  <si>
    <t>Архангельская область</t>
  </si>
  <si>
    <t>Псковская область</t>
  </si>
  <si>
    <t>Ленинградская область и г.Санкт-Петербург</t>
  </si>
  <si>
    <t>Республика Марий Эл</t>
  </si>
  <si>
    <t>Республика Чувашия</t>
  </si>
  <si>
    <t>Команды ТП</t>
  </si>
  <si>
    <t>Ивановская область</t>
  </si>
  <si>
    <t>Костромская область</t>
  </si>
  <si>
    <t>Команды ТП ( мерчендайзинг)</t>
  </si>
  <si>
    <t xml:space="preserve">Команды ТП </t>
  </si>
  <si>
    <t>Представительство "Юг"</t>
  </si>
  <si>
    <t>Представительство "Кавказ"</t>
  </si>
  <si>
    <t>Волгоградский дивизион и стран СНГ</t>
  </si>
  <si>
    <t>Республика Ингушетия</t>
  </si>
  <si>
    <t>Служба продаж</t>
  </si>
  <si>
    <t>Волгоградское управление продаж</t>
  </si>
  <si>
    <t>Волгоградская область</t>
  </si>
  <si>
    <t>Ставропольский край</t>
  </si>
  <si>
    <t>Дивизион Сибирь</t>
  </si>
  <si>
    <t>Красноярский край</t>
  </si>
  <si>
    <t>Представительство по Северному Уралу</t>
  </si>
  <si>
    <t>Представительство по Южному Уралу</t>
  </si>
  <si>
    <t>Сети Москва и МО</t>
  </si>
  <si>
    <t>Нижегородская область</t>
  </si>
  <si>
    <t>Республика Мари Эл</t>
  </si>
  <si>
    <t>Ленинградская область и г. Санкт-Петербург</t>
  </si>
  <si>
    <t>Итог</t>
  </si>
  <si>
    <t>Федеральный сетевой ритейл г. Москва и Московской обл.</t>
  </si>
  <si>
    <t>в том числе</t>
  </si>
  <si>
    <t>Московское управление продаж</t>
  </si>
  <si>
    <t>г. Москва и Московская область</t>
  </si>
  <si>
    <t>Лента</t>
  </si>
  <si>
    <t>МЕТРО  Кэш  энд Керри</t>
  </si>
  <si>
    <t>О'КЕЙ</t>
  </si>
  <si>
    <t>Тандер</t>
  </si>
  <si>
    <t>Тамерлан</t>
  </si>
  <si>
    <t>ТД Перекресток</t>
  </si>
  <si>
    <t>АШАН</t>
  </si>
  <si>
    <t>Вита Лайн</t>
  </si>
  <si>
    <t>Прайд-А</t>
  </si>
  <si>
    <t>Элемент-Трейд</t>
  </si>
  <si>
    <t>Молл</t>
  </si>
  <si>
    <t>Кораблик-Р</t>
  </si>
  <si>
    <t>Авоська - два (Сеть)</t>
  </si>
  <si>
    <t>Зельгрос</t>
  </si>
  <si>
    <t>АТАК</t>
  </si>
  <si>
    <t>ДИКСИ Юг</t>
  </si>
  <si>
    <t>Союз Св. Иоанна Воина</t>
  </si>
  <si>
    <t>в т.ч мерчендайзинг (аутсорсинг)</t>
  </si>
  <si>
    <t>Хакассия (Абакан)</t>
  </si>
  <si>
    <t>Управление продаж по Западно Сибирскому региону</t>
  </si>
  <si>
    <t>Представительство по Новосибирской, Омской и Томской области</t>
  </si>
  <si>
    <t>Общие Волгоградский дивизион и стран СНГ</t>
  </si>
  <si>
    <t>Дистрибьюторский канал</t>
  </si>
  <si>
    <t>Тендерный канал</t>
  </si>
  <si>
    <t>Представительство по Пензенской области и Респ.Мордовия</t>
  </si>
  <si>
    <t>Общие по управлению продаж по ЮФО</t>
  </si>
  <si>
    <t>Общие по управлению продаж по Представительству "Юг"</t>
  </si>
  <si>
    <t>Общие по управлению продаж по Представительству "Кавказ"</t>
  </si>
  <si>
    <t>Общие по управлению продаж по Поволжскому региону</t>
  </si>
  <si>
    <t>Общие по управлению продаж по Представительству Пензенской и респ.Мордовия</t>
  </si>
  <si>
    <t>Общие по Волгоградскому УП</t>
  </si>
  <si>
    <t>Общие по Дивизиону Сибирь</t>
  </si>
  <si>
    <t>Общие по управлению продаж по Дальневосточному региону</t>
  </si>
  <si>
    <t>Общие по Западно-Сибирскому управлению продаж</t>
  </si>
  <si>
    <t>Общие по управлению продаж представительство Северный Урал</t>
  </si>
  <si>
    <t>Общие по управлению продаж представительство Южный Урал</t>
  </si>
  <si>
    <t>Общие по управлению продаж по Предуральскому региону</t>
  </si>
  <si>
    <t>Общие по управлению продаж по Северо-Западному региону</t>
  </si>
  <si>
    <t>Виктория Балтия</t>
  </si>
  <si>
    <t>Общие по дивизиону Урал</t>
  </si>
  <si>
    <t>Проверка</t>
  </si>
  <si>
    <t>ДокументПродажи.Грузополучатель бюджет.Основной договор контрагента.Основное подразделение</t>
  </si>
  <si>
    <t>Контрагент</t>
  </si>
  <si>
    <t>3. Федеральные Сети</t>
  </si>
  <si>
    <t>4. Локальные Сети</t>
  </si>
  <si>
    <t>ДокументПродажи.Грузополучатель бюджет.Каналы клиента</t>
  </si>
  <si>
    <t>есть</t>
  </si>
  <si>
    <t>ПродМир</t>
  </si>
  <si>
    <t>Республика Татарстан</t>
  </si>
  <si>
    <t xml:space="preserve">Система-К </t>
  </si>
  <si>
    <t>Республика Крым</t>
  </si>
  <si>
    <t>ГИПЕРГЛОБУС</t>
  </si>
  <si>
    <t>Магаданская область</t>
  </si>
  <si>
    <t>Восточно-Сибирское управление продаж</t>
  </si>
  <si>
    <t>Забайкальский край</t>
  </si>
  <si>
    <t>Общие по Восточно-Сибирскому управлению продаж</t>
  </si>
  <si>
    <t>ГУЛЛИВЕР</t>
  </si>
  <si>
    <t>Республика Азербайджан</t>
  </si>
  <si>
    <t>ИП Шагдарова И.В.</t>
  </si>
  <si>
    <t>Камелот-А</t>
  </si>
  <si>
    <t>г.Краснодар и Краснодарский край</t>
  </si>
  <si>
    <t>Дивизион Центр</t>
  </si>
  <si>
    <t>Фреш Маркет</t>
  </si>
  <si>
    <t>ЕВРОТОРГ ООО</t>
  </si>
  <si>
    <t>Приволжское управление продаж</t>
  </si>
  <si>
    <t xml:space="preserve">Черноморское побережье </t>
  </si>
  <si>
    <t xml:space="preserve">ЛЕВ </t>
  </si>
  <si>
    <t>Лето ТК</t>
  </si>
  <si>
    <t>ДНР, ЛНР</t>
  </si>
  <si>
    <t>Сладкая жизнь плюс</t>
  </si>
  <si>
    <t>ИП Сторожкова Н.С.</t>
  </si>
  <si>
    <t>Управление экспортных продаж</t>
  </si>
  <si>
    <t>Московское Управление продаж</t>
  </si>
  <si>
    <t>Приволжское Управление продаж</t>
  </si>
  <si>
    <t>Общие по управлению экспортных продаж</t>
  </si>
  <si>
    <t>Ханты-Мансийский АО</t>
  </si>
  <si>
    <t>Интернет Решения</t>
  </si>
  <si>
    <t>Сумма продажи в руб.</t>
  </si>
  <si>
    <t>НДС</t>
  </si>
  <si>
    <t>Вес</t>
  </si>
  <si>
    <t>1. Дистрибьюторский канал</t>
  </si>
  <si>
    <t>2. Тендерный канал</t>
  </si>
  <si>
    <t>5. HoReCa</t>
  </si>
  <si>
    <t>ИКС 5 Гипер</t>
  </si>
  <si>
    <t>Агроторг</t>
  </si>
  <si>
    <t>Тибетрэй</t>
  </si>
  <si>
    <t>ТОО "Алтын Алма"</t>
  </si>
  <si>
    <t>Донецкая Народная Республика</t>
  </si>
  <si>
    <t>Луганская Народная Республика</t>
  </si>
  <si>
    <t>САФАР</t>
  </si>
  <si>
    <t>Республика Кабардино-Балкария</t>
  </si>
  <si>
    <t>Республика Северная Осетия</t>
  </si>
  <si>
    <t>Чеченская республика</t>
  </si>
  <si>
    <t>Интел</t>
  </si>
  <si>
    <t>Продснаб г.Ростов-на -Дону</t>
  </si>
  <si>
    <t>Сервико</t>
  </si>
  <si>
    <t xml:space="preserve">ИП Благинин А.А. </t>
  </si>
  <si>
    <t>Республика Саха (Якутия)</t>
  </si>
  <si>
    <t>Копейка.РУ ТД</t>
  </si>
  <si>
    <t>Розница К -1</t>
  </si>
  <si>
    <t>ПСК-Новосибирск</t>
  </si>
  <si>
    <t>ИП Одинцов М.В.</t>
  </si>
  <si>
    <t>ЮНЭКТ трейд</t>
  </si>
  <si>
    <t>Сладкая жизнь Н.Н.</t>
  </si>
  <si>
    <t>Энтрего</t>
  </si>
  <si>
    <t>ИП Круглова Л.М.</t>
  </si>
  <si>
    <t>Энерго ТД</t>
  </si>
  <si>
    <t>ИП Топорков В.Г</t>
  </si>
  <si>
    <t>МРТК ГК</t>
  </si>
  <si>
    <t>Карта</t>
  </si>
  <si>
    <t>Тинка</t>
  </si>
  <si>
    <t>ИП Павлов А.А.</t>
  </si>
  <si>
    <t>АльфаТорг</t>
  </si>
  <si>
    <t>Копейка-Москва</t>
  </si>
  <si>
    <t>Компания Урал-Агро-Торг</t>
  </si>
  <si>
    <t>ТС "Командор"</t>
  </si>
  <si>
    <t>Общие по Представительству по Новосибирской, Омской и Томской области</t>
  </si>
  <si>
    <t>Общие по Управлению Продаж Альтернативных Молочных Продуктов</t>
  </si>
  <si>
    <t>Общие по Центру</t>
  </si>
  <si>
    <t>Мир детства  ( г.Челябинск)</t>
  </si>
  <si>
    <t>КРЫМ ЧАЙ</t>
  </si>
  <si>
    <t>проверка</t>
  </si>
  <si>
    <t>ЕвроЛогистик (ТС Лама)</t>
  </si>
  <si>
    <t>Эстония</t>
  </si>
  <si>
    <t>Республика Узбекистан</t>
  </si>
  <si>
    <t>Санданс Тамбов</t>
  </si>
  <si>
    <t>Яндекс.Маркет</t>
  </si>
  <si>
    <t>Первая национальная компания</t>
  </si>
  <si>
    <t>Агрокомплекс ТД</t>
  </si>
  <si>
    <t>Апекс плюс</t>
  </si>
  <si>
    <t>ИП Лысенко М. А.</t>
  </si>
  <si>
    <t>Республика Армения</t>
  </si>
  <si>
    <t>Конти-Опт</t>
  </si>
  <si>
    <t>Вайлдберриз</t>
  </si>
  <si>
    <t>Отгрузка Немолоко без Бэст Прайс</t>
  </si>
  <si>
    <t>АРГУС</t>
  </si>
  <si>
    <t>ИП Миронов В.Ю.</t>
  </si>
  <si>
    <t>ИП Роздухов М.Е.</t>
  </si>
  <si>
    <t>Вотоня</t>
  </si>
  <si>
    <t>Республика Киргизия</t>
  </si>
  <si>
    <t>Бегемаг</t>
  </si>
  <si>
    <t>Молочная империя ООО</t>
  </si>
  <si>
    <t>Хакассия, Тыва</t>
  </si>
  <si>
    <t>Республика Латвия</t>
  </si>
  <si>
    <t>ИП Шкляева А.В.</t>
  </si>
  <si>
    <t>АССО-Продукт</t>
  </si>
  <si>
    <t>ШАНС</t>
  </si>
  <si>
    <t>МИДГАРД (ТС Спутник)</t>
  </si>
  <si>
    <t>ЦентрЛогистик</t>
  </si>
  <si>
    <t>Старт ТК</t>
  </si>
  <si>
    <t>ИП Ожегов А.В.</t>
  </si>
  <si>
    <t>ЗАРЯ</t>
  </si>
  <si>
    <t>ИП Пиронков А.Н.</t>
  </si>
  <si>
    <t>Неотрейд  ТС Пеликан</t>
  </si>
  <si>
    <t>Камчатский край</t>
  </si>
  <si>
    <t>Яндекс.Лавка</t>
  </si>
  <si>
    <t>Т и К ПРОДУКТЫ</t>
  </si>
  <si>
    <t xml:space="preserve">НТК Сибирь </t>
  </si>
  <si>
    <t xml:space="preserve">Волгоградский дивизион </t>
  </si>
  <si>
    <t>Опт и розница (ТС Сималенд)</t>
  </si>
  <si>
    <t>ЛЕГКО г.Калининград</t>
  </si>
  <si>
    <t>Управление продаж по ЦФО</t>
  </si>
  <si>
    <t>Общие ЦФО</t>
  </si>
  <si>
    <t>Русский Разгуляйка</t>
  </si>
  <si>
    <t>Республика Таджикистан</t>
  </si>
  <si>
    <t>Китайская Народная Республика</t>
  </si>
  <si>
    <t>Сетевой канал (ЛС)</t>
  </si>
  <si>
    <t>общие продажи</t>
  </si>
  <si>
    <t>пропорц ЛС, ДК, ТК</t>
  </si>
  <si>
    <t>Агроаспект   (с 2021г)</t>
  </si>
  <si>
    <t>ОнЛайн Трейд (ТС ОнЛайн Трейд)</t>
  </si>
  <si>
    <t>ИП Подгорский В.В.</t>
  </si>
  <si>
    <t>Южно-Сахалинский край</t>
  </si>
  <si>
    <t>Пасева Н.</t>
  </si>
  <si>
    <t>Управление</t>
  </si>
  <si>
    <t>ИП Белоусова С. Ю.</t>
  </si>
  <si>
    <t>ООО "Смарт" (ТС Батон)</t>
  </si>
  <si>
    <t>Солнечный остров ТД</t>
  </si>
  <si>
    <t>B-LEADER LTD</t>
  </si>
  <si>
    <t>Израиль</t>
  </si>
  <si>
    <t>Экспортное управления продаж</t>
  </si>
  <si>
    <t>Молдова</t>
  </si>
  <si>
    <t>ОПТТОРГ (г. Пенза)</t>
  </si>
  <si>
    <t>ЭДДА</t>
  </si>
  <si>
    <t>Республика Туркменистан</t>
  </si>
  <si>
    <t>Управление продаж по Уралу</t>
  </si>
  <si>
    <t>д.б.</t>
  </si>
  <si>
    <t>Федеральные сети</t>
  </si>
  <si>
    <t>ЭкоПроКМВ</t>
  </si>
  <si>
    <t>ИП Дзивицкая К.А.(СЕТЬ)</t>
  </si>
  <si>
    <t>ИП Кириллова И.И. (СЕТЬ)</t>
  </si>
  <si>
    <t>Проект-Инвест</t>
  </si>
  <si>
    <t>ОРС (г. Симферополь)</t>
  </si>
  <si>
    <t>АКВА+</t>
  </si>
  <si>
    <t>GT HORECA</t>
  </si>
  <si>
    <t>Монголия</t>
  </si>
  <si>
    <t>ИП Болтрукевич Алексей Владимирович (СЕТЬ)</t>
  </si>
  <si>
    <t>Германия</t>
  </si>
  <si>
    <t>НЕРАЛ-Продукт</t>
  </si>
  <si>
    <t>Умный ритейл (ТС Самокат)</t>
  </si>
  <si>
    <t>ФАРМГАРАНТ</t>
  </si>
  <si>
    <t>ПАРАДИЗ</t>
  </si>
  <si>
    <t>Яндекс</t>
  </si>
  <si>
    <t>СЛАДА (КБР)</t>
  </si>
  <si>
    <t>ИП Корнева О.В.</t>
  </si>
  <si>
    <t>ДВ Невада</t>
  </si>
  <si>
    <t>ВКУСТЕР</t>
  </si>
  <si>
    <t>Данилиха</t>
  </si>
  <si>
    <t>Черноморское побережье, Абхазия</t>
  </si>
  <si>
    <t>МОЛОКО РЕГИОНОВ ООО</t>
  </si>
  <si>
    <t xml:space="preserve">Свит Лайф Фудсервис </t>
  </si>
  <si>
    <t>ЛогистикДон</t>
  </si>
  <si>
    <t>Галион</t>
  </si>
  <si>
    <t xml:space="preserve">Группа АТВ </t>
  </si>
  <si>
    <t>Продторг (сеть)</t>
  </si>
  <si>
    <t>ПРОДОВОЗ</t>
  </si>
  <si>
    <t>ЙОНАС СПБ</t>
  </si>
  <si>
    <t xml:space="preserve">Данилиха Торговый дом </t>
  </si>
  <si>
    <t>Легион Холдинг ООО</t>
  </si>
  <si>
    <t>Сингапур</t>
  </si>
  <si>
    <t>Энергия (Волгоград)</t>
  </si>
  <si>
    <t>ФРОСТВЕЙ ТД</t>
  </si>
  <si>
    <t>ИП Ругинова И.Б.</t>
  </si>
  <si>
    <t>ИП Липин Л.Г.</t>
  </si>
  <si>
    <t>Вкусвилл АО</t>
  </si>
  <si>
    <t>Сумма продажи без скидок в руб.</t>
  </si>
  <si>
    <t>Безналичный расчет</t>
  </si>
  <si>
    <t>ИП Рябинова Т.М.</t>
  </si>
  <si>
    <t>ИП Смирнова А.И.  (Крым)</t>
  </si>
  <si>
    <t>Крымфрукт</t>
  </si>
  <si>
    <t>Управление продаж "Кавказ" и "Закавказье"</t>
  </si>
  <si>
    <t>Управление продаж "ЮГ"</t>
  </si>
  <si>
    <t>ИП Амизян В.А.</t>
  </si>
  <si>
    <t>Продукты от Титана</t>
  </si>
  <si>
    <t>Биробиджан ХЛ</t>
  </si>
  <si>
    <t xml:space="preserve">МИРИАДА </t>
  </si>
  <si>
    <t>ВИНДОМ</t>
  </si>
  <si>
    <t>Юг-Сервис ООО</t>
  </si>
  <si>
    <t>Киров-сити ООО</t>
  </si>
  <si>
    <t>ТД Агат (сеть)</t>
  </si>
  <si>
    <t xml:space="preserve">ИП Румынин М В (СЕТЬ) </t>
  </si>
  <si>
    <t>САГИШ</t>
  </si>
  <si>
    <t>Бремор Сибирь</t>
  </si>
  <si>
    <t>Shaanxi Sunrise Import-Export Trade Co Ltd</t>
  </si>
  <si>
    <t>Республика Грузия</t>
  </si>
  <si>
    <t>Глобал Резерв</t>
  </si>
  <si>
    <t>Мир Холода</t>
  </si>
  <si>
    <t>Маркет.Трейд</t>
  </si>
  <si>
    <t>Вертикаль ТД г.Тюмень</t>
  </si>
  <si>
    <t>Опт Сервис ТД (сеть)</t>
  </si>
  <si>
    <t>РГС Волгоград</t>
  </si>
  <si>
    <t>Хелси</t>
  </si>
  <si>
    <t>Данилиха-1</t>
  </si>
  <si>
    <t>вес</t>
  </si>
  <si>
    <t>сумма</t>
  </si>
  <si>
    <t>ПОСТАВКА</t>
  </si>
  <si>
    <t>КЛЕВЕР ТК</t>
  </si>
  <si>
    <t>БЕСТ ТРЕЙД</t>
  </si>
  <si>
    <t>ТК Максимум</t>
  </si>
  <si>
    <t>ДИ Компани</t>
  </si>
  <si>
    <t>Ставропольский край, КБР, Осетия</t>
  </si>
  <si>
    <t>Солнечный остров ООО</t>
  </si>
  <si>
    <t>проверка данных по сетям</t>
  </si>
  <si>
    <t xml:space="preserve">сумма </t>
  </si>
  <si>
    <t>данные из листа отгрузки</t>
  </si>
  <si>
    <t xml:space="preserve">Компания Метрополис СЕТЬ </t>
  </si>
  <si>
    <t>Содержание ком.сл., общие</t>
  </si>
  <si>
    <t>разница на тоннаж ФС</t>
  </si>
  <si>
    <t>ИП Симоненко С.И.</t>
  </si>
  <si>
    <t>ИП Тюнина Жанна Юрьевна</t>
  </si>
  <si>
    <t>КСК-Воронеж ООО</t>
  </si>
  <si>
    <t>ОНИКС ООО (г. Воронеж)</t>
  </si>
  <si>
    <t>НДС на сумму продаж, %</t>
  </si>
  <si>
    <t>Сумма продажи без скидок в руб. без НДС (база)</t>
  </si>
  <si>
    <t>Сумма продажи без скидок в руб.без НДС (база)</t>
  </si>
  <si>
    <t>Велес 09</t>
  </si>
  <si>
    <t>Крутой замес</t>
  </si>
  <si>
    <t>Представительство по Республике Крым,Запорожской и Херсонской обл.</t>
  </si>
  <si>
    <t>Премиум-сегмент</t>
  </si>
  <si>
    <t>КазаньЭкспресс</t>
  </si>
  <si>
    <t>Сумма скидки в руб.</t>
  </si>
  <si>
    <t>% скидки</t>
  </si>
  <si>
    <t xml:space="preserve">Запорожская область </t>
  </si>
  <si>
    <t>ЗДРАВИЕ</t>
  </si>
  <si>
    <t>ФУДСТОРИ ООО</t>
  </si>
  <si>
    <t>Павлова</t>
  </si>
  <si>
    <t>Республика Адыгея</t>
  </si>
  <si>
    <t>ЛИДЕР-ТОРГ</t>
  </si>
  <si>
    <t>КРОНА (сеть Реми)</t>
  </si>
  <si>
    <t>ИП Черепанов Валерий Александрович (ЛС "Ганза")</t>
  </si>
  <si>
    <t>ИП Болтрукевич К.В.</t>
  </si>
  <si>
    <t>Локальные Сети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</si>
</sst>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   &quot;"/>
    <numFmt numFmtId="174" formatCode="#,##0.00_р_."/>
    <numFmt numFmtId="175" formatCode="#,##0.0"/>
    <numFmt numFmtId="176" formatCode="0.000"/>
    <numFmt numFmtId="177" formatCode="#,##0.000"/>
    <numFmt numFmtId="178" formatCode="0.00000000"/>
    <numFmt numFmtId="179" formatCode="_-* #,##0.0_р_._-;\-* #,##0.0_р_._-;_-* &quot;-&quot;?_р_._-;_-@_-"/>
    <numFmt numFmtId="180" formatCode="_-* #,##0.000_р_._-;\-* #,##0.000_р_._-;_-* &quot;-&quot;???_р_._-;_-@_-"/>
    <numFmt numFmtId="181" formatCode="0.0000"/>
    <numFmt numFmtId="182" formatCode="0.00000"/>
    <numFmt numFmtId="183" formatCode="_-* #,##0.00_р_._-;\-* #,##0.00_р_._-;_-* &quot;-&quot;?_р_._-;_-@_-"/>
    <numFmt numFmtId="184" formatCode="_-* #,##0_р_._-;\-* #,##0_р_._-;_-* &quot;-&quot;??_р_._-;_-@_-"/>
    <numFmt numFmtId="185" formatCode="_-* #,##0.000_р_._-;\-* #,##0.000_р_._-;_-* &quot;-&quot;??_р_._-;_-@_-"/>
    <numFmt numFmtId="186" formatCode="#,##0.000000"/>
    <numFmt numFmtId="187" formatCode="#,##0.0000"/>
    <numFmt numFmtId="188" formatCode="#,##0.00000000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0.000000"/>
    <numFmt numFmtId="193" formatCode="0.0000000"/>
    <numFmt numFmtId="194" formatCode="_-* #,##0.0_р_._-;\-* #,##0.0_р_._-;_-* &quot;-&quot;??_р_._-;_-@_-"/>
    <numFmt numFmtId="195" formatCode="#,##0.00000"/>
    <numFmt numFmtId="196" formatCode="0.000000000"/>
    <numFmt numFmtId="197" formatCode="0.0%"/>
    <numFmt numFmtId="198" formatCode="_-* #,##0.000_р_._-;\-* #,##0.000_р_._-;_-* &quot;-&quot;?_р_._-;_-@_-"/>
    <numFmt numFmtId="199" formatCode="_(* #,##0.00_);_(* \(#,##0.00\);_(* \-??_);_(@_)"/>
    <numFmt numFmtId="200" formatCode="_-* #,##0.0\ _₽_-;\-* #,##0.0\ _₽_-;_-* &quot;-&quot;?\ _₽_-;_-@_-"/>
    <numFmt numFmtId="201" formatCode="#,##0.00\ &quot;₽&quot;"/>
    <numFmt numFmtId="202" formatCode="_-* #,##0.00_р_._-;\-* #,##0.00_р_._-;_-* \-??_р_._-;_-@_-"/>
    <numFmt numFmtId="203" formatCode="_-* #,##0.000000_р_._-;\-* #,##0.000000_р_._-;_-* &quot;-&quot;?_р_._-;_-@_-"/>
    <numFmt numFmtId="204" formatCode="#,##0.00_ ;\-#,##0.00\ "/>
    <numFmt numFmtId="205" formatCode="_-* #,##0.000\ _₽_-;\-* #,##0.000\ _₽_-;_-* &quot;-&quot;???\ _₽_-;_-@_-"/>
    <numFmt numFmtId="206" formatCode="_-* #,##0.0000_р_._-;\-* #,##0.0000_р_._-;_-* &quot;-&quot;?_р_._-;_-@_-"/>
    <numFmt numFmtId="207" formatCode="_-* #,##0_р_._-;\-* #,##0_р_._-;_-* &quot;-&quot;?_р_._-;_-@_-"/>
    <numFmt numFmtId="208" formatCode="0.0000000000"/>
    <numFmt numFmtId="209" formatCode="#,##0.0000000"/>
    <numFmt numFmtId="210" formatCode="_-* #,##0.0\ _₽_-;\-* #,##0.0\ _₽_-;_-* &quot;-&quot;??\ _₽_-;_-@_-"/>
    <numFmt numFmtId="211" formatCode="_-* #,##0\ _₽_-;\-* #,##0\ _₽_-;_-* &quot;-&quot;??\ _₽_-;_-@_-"/>
    <numFmt numFmtId="212" formatCode="_-* #,##0.000\ _₽_-;\-* #,##0.000\ _₽_-;_-* &quot;-&quot;??\ _₽_-;_-@_-"/>
    <numFmt numFmtId="213" formatCode="_-* #,##0.0000\ _₽_-;\-* #,##0.0000\ _₽_-;_-* &quot;-&quot;??\ _₽_-;_-@_-"/>
    <numFmt numFmtId="214" formatCode="#,##0.0_ ;\-#,##0.0\ "/>
    <numFmt numFmtId="215" formatCode="#,##0.000_ ;\-#,##0.000\ "/>
    <numFmt numFmtId="216" formatCode="0.00000000000"/>
    <numFmt numFmtId="217" formatCode="_-* #,##0.00000\ _₽_-;\-* #,##0.00000\ _₽_-;_-* &quot;-&quot;??\ _₽_-;_-@_-"/>
    <numFmt numFmtId="218" formatCode="_-* #,##0.000000\ _₽_-;\-* #,##0.000000\ _₽_-;_-* &quot;-&quot;??\ _₽_-;_-@_-"/>
    <numFmt numFmtId="219" formatCode="[$-FC19]d\ mmmm\ yyyy\ &quot;г.&quot;"/>
    <numFmt numFmtId="220" formatCode="0.000000000000"/>
    <numFmt numFmtId="221" formatCode="_-* #,##0.0000000\ _₽_-;\-* #,##0.0000000\ _₽_-;_-* &quot;-&quot;??\ _₽_-;_-@_-"/>
    <numFmt numFmtId="222" formatCode="_-* #,##0.0000_р_._-;\-* #,##0.0000_р_._-;_-* &quot;-&quot;????_р_._-;_-@_-"/>
    <numFmt numFmtId="223" formatCode="#,##0.000000000"/>
    <numFmt numFmtId="224" formatCode="#,##0.0000000000"/>
    <numFmt numFmtId="225" formatCode="#,##0.00000000000"/>
    <numFmt numFmtId="226" formatCode="#,##0.000000000000"/>
  </numFmts>
  <fonts count="82"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0"/>
      <name val="Book Antiqua"/>
      <family val="1"/>
    </font>
    <font>
      <sz val="10"/>
      <name val="Arial"/>
      <family val="2"/>
    </font>
    <font>
      <b/>
      <sz val="14"/>
      <name val="Times New Roman"/>
      <family val="1"/>
    </font>
    <font>
      <b/>
      <i/>
      <sz val="9"/>
      <name val="Verdana"/>
      <family val="2"/>
    </font>
    <font>
      <b/>
      <sz val="11"/>
      <color indexed="8"/>
      <name val="Calibri"/>
      <family val="2"/>
    </font>
    <font>
      <i/>
      <sz val="9"/>
      <name val="Verdan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8"/>
      <name val="Arial"/>
      <family val="2"/>
    </font>
    <font>
      <i/>
      <sz val="8"/>
      <name val="Verdana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50"/>
      <name val="Calibri"/>
      <family val="2"/>
    </font>
    <font>
      <u val="single"/>
      <sz val="5.6"/>
      <color indexed="12"/>
      <name val="Arial"/>
      <family val="2"/>
    </font>
    <font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5.6"/>
      <color indexed="20"/>
      <name val="Arial"/>
      <family val="2"/>
    </font>
    <font>
      <i/>
      <sz val="11"/>
      <color indexed="22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Times New Roman"/>
      <family val="1"/>
    </font>
    <font>
      <b/>
      <i/>
      <sz val="9"/>
      <color indexed="10"/>
      <name val="Verdana"/>
      <family val="2"/>
    </font>
    <font>
      <i/>
      <sz val="9"/>
      <color indexed="10"/>
      <name val="Verdana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5.6"/>
      <color theme="10"/>
      <name val="Arial"/>
      <family val="2"/>
    </font>
    <font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5.6"/>
      <color theme="11"/>
      <name val="Arial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4"/>
      <color rgb="FFFF0000"/>
      <name val="Times New Roman"/>
      <family val="1"/>
    </font>
    <font>
      <sz val="8"/>
      <color rgb="FFFF0000"/>
      <name val="Arial"/>
      <family val="2"/>
    </font>
    <font>
      <b/>
      <i/>
      <sz val="9"/>
      <color rgb="FFFF0000"/>
      <name val="Verdana"/>
      <family val="2"/>
    </font>
    <font>
      <b/>
      <sz val="11"/>
      <color rgb="FFFF0000"/>
      <name val="Calibri"/>
      <family val="2"/>
    </font>
    <font>
      <i/>
      <sz val="9"/>
      <color rgb="FFFF0000"/>
      <name val="Verdana"/>
      <family val="2"/>
    </font>
    <font>
      <b/>
      <sz val="8"/>
      <color rgb="FF0070C0"/>
      <name val="Arial"/>
      <family val="2"/>
    </font>
  </fonts>
  <fills count="9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8FDB1"/>
        <bgColor indexed="64"/>
      </patternFill>
    </fill>
    <fill>
      <patternFill patternType="solid">
        <fgColor rgb="FFF8FDB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1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6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6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6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64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6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5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1" borderId="0" applyNumberFormat="0" applyBorder="0" applyAlignment="0" applyProtection="0"/>
    <xf numFmtId="0" fontId="6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65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6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65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5" borderId="0" applyNumberFormat="0" applyBorder="0" applyAlignment="0" applyProtection="0"/>
    <xf numFmtId="0" fontId="65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6" borderId="0" applyNumberFormat="0" applyBorder="0" applyAlignment="0" applyProtection="0"/>
    <xf numFmtId="0" fontId="1" fillId="0" borderId="0">
      <alignment/>
      <protection/>
    </xf>
    <xf numFmtId="199" fontId="5" fillId="0" borderId="0" applyFill="0" applyBorder="0" applyAlignment="0" applyProtection="0"/>
    <xf numFmtId="0" fontId="5" fillId="0" borderId="0">
      <alignment/>
      <protection/>
    </xf>
    <xf numFmtId="0" fontId="65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6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9" borderId="0" applyNumberFormat="0" applyBorder="0" applyAlignment="0" applyProtection="0"/>
    <xf numFmtId="0" fontId="65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65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34" borderId="0" applyNumberFormat="0" applyBorder="0" applyAlignment="0" applyProtection="0"/>
    <xf numFmtId="0" fontId="65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6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45" borderId="0" applyNumberFormat="0" applyBorder="0" applyAlignment="0" applyProtection="0"/>
    <xf numFmtId="0" fontId="47" fillId="5" borderId="1" applyNumberFormat="0" applyAlignment="0" applyProtection="0"/>
    <xf numFmtId="0" fontId="30" fillId="6" borderId="2" applyNumberFormat="0" applyAlignment="0" applyProtection="0"/>
    <xf numFmtId="0" fontId="30" fillId="6" borderId="2" applyNumberFormat="0" applyAlignment="0" applyProtection="0"/>
    <xf numFmtId="0" fontId="30" fillId="19" borderId="2" applyNumberFormat="0" applyAlignment="0" applyProtection="0"/>
    <xf numFmtId="0" fontId="8" fillId="11" borderId="3" applyNumberFormat="0" applyAlignment="0" applyProtection="0"/>
    <xf numFmtId="0" fontId="8" fillId="12" borderId="3" applyNumberFormat="0" applyAlignment="0" applyProtection="0"/>
    <xf numFmtId="0" fontId="8" fillId="12" borderId="3" applyNumberFormat="0" applyAlignment="0" applyProtection="0"/>
    <xf numFmtId="0" fontId="38" fillId="27" borderId="4" applyNumberFormat="0" applyAlignment="0" applyProtection="0"/>
    <xf numFmtId="0" fontId="24" fillId="11" borderId="1" applyNumberFormat="0" applyAlignment="0" applyProtection="0"/>
    <xf numFmtId="0" fontId="24" fillId="12" borderId="2" applyNumberFormat="0" applyAlignment="0" applyProtection="0"/>
    <xf numFmtId="0" fontId="24" fillId="12" borderId="2" applyNumberFormat="0" applyAlignment="0" applyProtection="0"/>
    <xf numFmtId="0" fontId="39" fillId="27" borderId="2" applyNumberFormat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40" fillId="0" borderId="7" applyNumberFormat="0" applyFill="0" applyAlignment="0" applyProtection="0"/>
    <xf numFmtId="0" fontId="5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41" fillId="0" borderId="10" applyNumberFormat="0" applyFill="0" applyAlignment="0" applyProtection="0"/>
    <xf numFmtId="0" fontId="5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4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69" fillId="32" borderId="17" applyNumberFormat="0" applyAlignment="0" applyProtection="0"/>
    <xf numFmtId="0" fontId="25" fillId="33" borderId="17" applyNumberFormat="0" applyAlignment="0" applyProtection="0"/>
    <xf numFmtId="0" fontId="25" fillId="33" borderId="17" applyNumberFormat="0" applyAlignment="0" applyProtection="0"/>
    <xf numFmtId="0" fontId="25" fillId="46" borderId="18" applyNumberFormat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4" fillId="47" borderId="0" applyNumberFormat="0" applyBorder="0" applyAlignment="0" applyProtection="0"/>
    <xf numFmtId="0" fontId="64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6" fillId="0" borderId="0">
      <alignment/>
      <protection/>
    </xf>
    <xf numFmtId="0" fontId="64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0" fillId="0" borderId="0">
      <alignment horizontal="left"/>
      <protection/>
    </xf>
    <xf numFmtId="0" fontId="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" fillId="0" borderId="0">
      <alignment horizontal="left"/>
      <protection/>
    </xf>
    <xf numFmtId="0" fontId="70" fillId="0" borderId="0" applyNumberFormat="0" applyFill="0" applyBorder="0" applyAlignment="0" applyProtection="0"/>
    <xf numFmtId="0" fontId="71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50" borderId="2" applyNumberFormat="0" applyFont="0" applyAlignment="0" applyProtection="0"/>
    <xf numFmtId="0" fontId="29" fillId="29" borderId="1" applyNumberFormat="0" applyAlignment="0" applyProtection="0"/>
    <xf numFmtId="0" fontId="5" fillId="51" borderId="1" applyNumberFormat="0" applyAlignment="0" applyProtection="0"/>
    <xf numFmtId="0" fontId="1" fillId="51" borderId="1" applyNumberFormat="0" applyAlignment="0" applyProtection="0"/>
    <xf numFmtId="0" fontId="1" fillId="29" borderId="1" applyNumberFormat="0" applyAlignment="0" applyProtection="0"/>
    <xf numFmtId="0" fontId="5" fillId="51" borderId="1" applyNumberFormat="0" applyAlignment="0" applyProtection="0"/>
    <xf numFmtId="9" fontId="1" fillId="0" borderId="0" applyFill="0" applyBorder="0" applyProtection="0">
      <alignment horizontal="left"/>
    </xf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Protection="0">
      <alignment horizontal="left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45" fillId="0" borderId="20" applyNumberFormat="0" applyFill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5" fillId="0" borderId="0" applyFill="0" applyBorder="0" applyAlignment="0" applyProtection="0"/>
    <xf numFmtId="43" fontId="1" fillId="0" borderId="0" applyFont="0" applyFill="0" applyBorder="0" applyAlignment="0" applyProtection="0"/>
    <xf numFmtId="199" fontId="5" fillId="0" borderId="0" applyFill="0" applyBorder="0" applyAlignment="0" applyProtection="0"/>
    <xf numFmtId="199" fontId="5" fillId="0" borderId="0" applyFill="0" applyBorder="0" applyAlignment="0" applyProtection="0"/>
    <xf numFmtId="43" fontId="5" fillId="0" borderId="0" applyFill="0" applyBorder="0" applyAlignment="0" applyProtection="0"/>
    <xf numFmtId="202" fontId="1" fillId="0" borderId="0" applyFill="0" applyBorder="0" applyAlignment="0" applyProtection="0"/>
    <xf numFmtId="43" fontId="1" fillId="0" borderId="0" applyFont="0" applyFill="0" applyBorder="0" applyAlignment="0" applyProtection="0"/>
    <xf numFmtId="199" fontId="5" fillId="0" borderId="0" applyFill="0" applyBorder="0" applyAlignment="0" applyProtection="0"/>
    <xf numFmtId="172" fontId="5" fillId="0" borderId="0" applyFill="0" applyBorder="0" applyAlignment="0" applyProtection="0"/>
    <xf numFmtId="199" fontId="5" fillId="0" borderId="0" applyFill="0" applyBorder="0" applyAlignment="0" applyProtection="0"/>
    <xf numFmtId="43" fontId="1" fillId="0" borderId="0" applyFont="0" applyFill="0" applyBorder="0" applyAlignment="0" applyProtection="0"/>
    <xf numFmtId="202" fontId="1" fillId="0" borderId="0" applyFill="0" applyBorder="0" applyAlignment="0" applyProtection="0"/>
    <xf numFmtId="172" fontId="5" fillId="0" borderId="0" applyFill="0" applyBorder="0" applyAlignment="0" applyProtection="0"/>
    <xf numFmtId="202" fontId="1" fillId="0" borderId="0" applyFill="0" applyBorder="0" applyAlignment="0" applyProtection="0"/>
    <xf numFmtId="202" fontId="1" fillId="0" borderId="0" applyFill="0" applyBorder="0" applyAlignment="0" applyProtection="0"/>
    <xf numFmtId="199" fontId="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5" fillId="0" borderId="0" applyFill="0" applyBorder="0" applyAlignment="0" applyProtection="0"/>
    <xf numFmtId="43" fontId="1" fillId="0" borderId="0" applyFont="0" applyFill="0" applyBorder="0" applyAlignment="0" applyProtection="0"/>
    <xf numFmtId="199" fontId="5" fillId="0" borderId="0" applyFill="0" applyBorder="0" applyAlignment="0" applyProtection="0"/>
    <xf numFmtId="172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5" fillId="0" borderId="0" applyFill="0" applyBorder="0" applyAlignment="0" applyProtection="0"/>
    <xf numFmtId="199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28" fillId="10" borderId="0" applyNumberFormat="0" applyBorder="0" applyAlignment="0" applyProtection="0"/>
  </cellStyleXfs>
  <cellXfs count="395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vertical="top" wrapText="1"/>
    </xf>
    <xf numFmtId="0" fontId="9" fillId="0" borderId="21" xfId="0" applyNumberFormat="1" applyFont="1" applyFill="1" applyBorder="1" applyAlignment="1">
      <alignment vertical="top" wrapText="1"/>
    </xf>
    <xf numFmtId="2" fontId="8" fillId="0" borderId="3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vertical="top" wrapText="1"/>
    </xf>
    <xf numFmtId="2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 horizontal="left"/>
    </xf>
    <xf numFmtId="2" fontId="1" fillId="0" borderId="3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16" fillId="0" borderId="21" xfId="0" applyNumberFormat="1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left"/>
    </xf>
    <xf numFmtId="0" fontId="7" fillId="0" borderId="24" xfId="0" applyNumberFormat="1" applyFont="1" applyFill="1" applyBorder="1" applyAlignment="1">
      <alignment vertical="top" wrapText="1"/>
    </xf>
    <xf numFmtId="43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right"/>
    </xf>
    <xf numFmtId="4" fontId="0" fillId="0" borderId="0" xfId="0" applyNumberFormat="1" applyFont="1" applyFill="1" applyAlignment="1">
      <alignment horizontal="left"/>
    </xf>
    <xf numFmtId="0" fontId="1" fillId="0" borderId="3" xfId="0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2" fontId="1" fillId="0" borderId="3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1" fillId="0" borderId="3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left" wrapText="1"/>
    </xf>
    <xf numFmtId="4" fontId="10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left"/>
    </xf>
    <xf numFmtId="2" fontId="14" fillId="0" borderId="3" xfId="0" applyNumberFormat="1" applyFont="1" applyBorder="1" applyAlignment="1">
      <alignment horizontal="right" wrapText="1"/>
    </xf>
    <xf numFmtId="174" fontId="1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left"/>
    </xf>
    <xf numFmtId="4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left"/>
    </xf>
    <xf numFmtId="2" fontId="14" fillId="0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" fontId="0" fillId="0" borderId="23" xfId="0" applyNumberFormat="1" applyFont="1" applyFill="1" applyBorder="1" applyAlignment="1">
      <alignment horizontal="left"/>
    </xf>
    <xf numFmtId="2" fontId="0" fillId="0" borderId="3" xfId="0" applyNumberFormat="1" applyFont="1" applyBorder="1" applyAlignment="1">
      <alignment horizontal="left" wrapText="1"/>
    </xf>
    <xf numFmtId="2" fontId="0" fillId="0" borderId="3" xfId="0" applyNumberFormat="1" applyFont="1" applyBorder="1" applyAlignment="1">
      <alignment horizontal="left"/>
    </xf>
    <xf numFmtId="2" fontId="0" fillId="0" borderId="3" xfId="0" applyNumberFormat="1" applyFont="1" applyFill="1" applyBorder="1" applyAlignment="1">
      <alignment horizontal="left"/>
    </xf>
    <xf numFmtId="2" fontId="12" fillId="0" borderId="23" xfId="0" applyNumberFormat="1" applyFont="1" applyFill="1" applyBorder="1" applyAlignment="1">
      <alignment wrapText="1"/>
    </xf>
    <xf numFmtId="2" fontId="0" fillId="0" borderId="25" xfId="0" applyNumberFormat="1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left"/>
    </xf>
    <xf numFmtId="2" fontId="12" fillId="0" borderId="27" xfId="0" applyNumberFormat="1" applyFont="1" applyFill="1" applyBorder="1" applyAlignment="1">
      <alignment wrapText="1"/>
    </xf>
    <xf numFmtId="2" fontId="0" fillId="0" borderId="23" xfId="0" applyNumberFormat="1" applyFont="1" applyBorder="1" applyAlignment="1">
      <alignment horizontal="left" wrapText="1"/>
    </xf>
    <xf numFmtId="2" fontId="0" fillId="0" borderId="23" xfId="0" applyNumberFormat="1" applyFont="1" applyBorder="1" applyAlignment="1">
      <alignment horizontal="left"/>
    </xf>
    <xf numFmtId="2" fontId="0" fillId="0" borderId="27" xfId="0" applyNumberFormat="1" applyFont="1" applyFill="1" applyBorder="1" applyAlignment="1">
      <alignment horizontal="left"/>
    </xf>
    <xf numFmtId="2" fontId="3" fillId="0" borderId="23" xfId="0" applyNumberFormat="1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left" wrapText="1"/>
    </xf>
    <xf numFmtId="2" fontId="0" fillId="0" borderId="3" xfId="0" applyNumberFormat="1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186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Alignment="1">
      <alignment horizontal="right"/>
    </xf>
    <xf numFmtId="195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left"/>
    </xf>
    <xf numFmtId="179" fontId="3" fillId="0" borderId="0" xfId="0" applyNumberFormat="1" applyFont="1" applyFill="1" applyAlignment="1">
      <alignment horizontal="left"/>
    </xf>
    <xf numFmtId="198" fontId="3" fillId="0" borderId="0" xfId="0" applyNumberFormat="1" applyFont="1" applyFill="1" applyAlignment="1">
      <alignment horizontal="left"/>
    </xf>
    <xf numFmtId="183" fontId="3" fillId="0" borderId="0" xfId="0" applyNumberFormat="1" applyFont="1" applyFill="1" applyAlignment="1">
      <alignment horizontal="left"/>
    </xf>
    <xf numFmtId="4" fontId="15" fillId="0" borderId="0" xfId="0" applyNumberFormat="1" applyFont="1" applyAlignment="1">
      <alignment horizontal="right"/>
    </xf>
    <xf numFmtId="0" fontId="10" fillId="11" borderId="28" xfId="0" applyNumberFormat="1" applyFont="1" applyFill="1" applyBorder="1" applyAlignment="1">
      <alignment vertical="top" wrapText="1"/>
    </xf>
    <xf numFmtId="4" fontId="15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16" fillId="0" borderId="29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horizontal="right"/>
    </xf>
    <xf numFmtId="2" fontId="1" fillId="0" borderId="23" xfId="0" applyNumberFormat="1" applyFont="1" applyBorder="1" applyAlignment="1">
      <alignment horizontal="right" wrapText="1"/>
    </xf>
    <xf numFmtId="2" fontId="1" fillId="0" borderId="23" xfId="0" applyNumberFormat="1" applyFont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0" fontId="10" fillId="52" borderId="28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right"/>
    </xf>
    <xf numFmtId="4" fontId="74" fillId="0" borderId="0" xfId="0" applyNumberFormat="1" applyFont="1" applyAlignment="1">
      <alignment horizontal="center"/>
    </xf>
    <xf numFmtId="4" fontId="0" fillId="53" borderId="0" xfId="0" applyNumberForma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75" fillId="0" borderId="0" xfId="0" applyNumberFormat="1" applyFont="1" applyAlignment="1">
      <alignment horizontal="left"/>
    </xf>
    <xf numFmtId="4" fontId="3" fillId="54" borderId="0" xfId="0" applyNumberFormat="1" applyFont="1" applyFill="1" applyAlignment="1">
      <alignment horizontal="center"/>
    </xf>
    <xf numFmtId="186" fontId="74" fillId="0" borderId="0" xfId="0" applyNumberFormat="1" applyFont="1" applyFill="1" applyAlignment="1">
      <alignment horizontal="left" wrapText="1"/>
    </xf>
    <xf numFmtId="0" fontId="4" fillId="55" borderId="26" xfId="223" applyFont="1" applyFill="1" applyBorder="1" applyAlignment="1">
      <alignment horizontal="center" vertical="top" wrapText="1"/>
      <protection/>
    </xf>
    <xf numFmtId="0" fontId="11" fillId="55" borderId="26" xfId="223" applyFont="1" applyFill="1" applyBorder="1" applyAlignment="1">
      <alignment horizontal="center" vertical="top" wrapText="1"/>
      <protection/>
    </xf>
    <xf numFmtId="0" fontId="11" fillId="55" borderId="30" xfId="223" applyFont="1" applyFill="1" applyBorder="1" applyAlignment="1">
      <alignment horizontal="center" vertical="top" wrapText="1"/>
      <protection/>
    </xf>
    <xf numFmtId="0" fontId="6" fillId="56" borderId="31" xfId="223" applyFont="1" applyFill="1" applyBorder="1" applyAlignment="1">
      <alignment vertical="top" wrapText="1"/>
      <protection/>
    </xf>
    <xf numFmtId="2" fontId="1" fillId="56" borderId="23" xfId="251" applyNumberFormat="1" applyFont="1" applyFill="1" applyBorder="1">
      <alignment horizontal="left"/>
    </xf>
    <xf numFmtId="9" fontId="1" fillId="56" borderId="23" xfId="251" applyFont="1" applyFill="1" applyBorder="1" applyAlignment="1">
      <alignment horizontal="center" wrapText="1"/>
    </xf>
    <xf numFmtId="9" fontId="1" fillId="56" borderId="23" xfId="251" applyFont="1" applyFill="1" applyBorder="1" applyAlignment="1">
      <alignment horizontal="center"/>
    </xf>
    <xf numFmtId="2" fontId="8" fillId="54" borderId="3" xfId="0" applyNumberFormat="1" applyFont="1" applyFill="1" applyBorder="1" applyAlignment="1">
      <alignment horizontal="center"/>
    </xf>
    <xf numFmtId="4" fontId="0" fillId="57" borderId="0" xfId="0" applyNumberFormat="1" applyFill="1" applyAlignment="1">
      <alignment horizontal="right"/>
    </xf>
    <xf numFmtId="0" fontId="2" fillId="58" borderId="23" xfId="0" applyFont="1" applyFill="1" applyBorder="1" applyAlignment="1">
      <alignment wrapText="1"/>
    </xf>
    <xf numFmtId="2" fontId="0" fillId="58" borderId="23" xfId="0" applyNumberFormat="1" applyFill="1" applyBorder="1" applyAlignment="1">
      <alignment horizontal="left"/>
    </xf>
    <xf numFmtId="0" fontId="0" fillId="58" borderId="23" xfId="0" applyFont="1" applyFill="1" applyBorder="1" applyAlignment="1">
      <alignment horizontal="left"/>
    </xf>
    <xf numFmtId="2" fontId="0" fillId="58" borderId="23" xfId="0" applyNumberFormat="1" applyFont="1" applyFill="1" applyBorder="1" applyAlignment="1">
      <alignment horizontal="left" wrapText="1"/>
    </xf>
    <xf numFmtId="2" fontId="0" fillId="58" borderId="23" xfId="0" applyNumberFormat="1" applyFont="1" applyFill="1" applyBorder="1" applyAlignment="1">
      <alignment horizontal="left"/>
    </xf>
    <xf numFmtId="2" fontId="8" fillId="59" borderId="3" xfId="0" applyNumberFormat="1" applyFont="1" applyFill="1" applyBorder="1" applyAlignment="1">
      <alignment horizontal="center"/>
    </xf>
    <xf numFmtId="2" fontId="1" fillId="57" borderId="3" xfId="0" applyNumberFormat="1" applyFont="1" applyFill="1" applyBorder="1" applyAlignment="1">
      <alignment horizontal="center"/>
    </xf>
    <xf numFmtId="2" fontId="2" fillId="58" borderId="23" xfId="0" applyNumberFormat="1" applyFont="1" applyFill="1" applyBorder="1" applyAlignment="1">
      <alignment wrapText="1"/>
    </xf>
    <xf numFmtId="0" fontId="12" fillId="58" borderId="23" xfId="0" applyFont="1" applyFill="1" applyBorder="1" applyAlignment="1">
      <alignment wrapText="1"/>
    </xf>
    <xf numFmtId="2" fontId="12" fillId="58" borderId="23" xfId="0" applyNumberFormat="1" applyFont="1" applyFill="1" applyBorder="1" applyAlignment="1">
      <alignment wrapText="1"/>
    </xf>
    <xf numFmtId="2" fontId="1" fillId="53" borderId="3" xfId="0" applyNumberFormat="1" applyFont="1" applyFill="1" applyBorder="1" applyAlignment="1">
      <alignment horizontal="center" wrapText="1"/>
    </xf>
    <xf numFmtId="2" fontId="1" fillId="53" borderId="3" xfId="0" applyNumberFormat="1" applyFont="1" applyFill="1" applyBorder="1" applyAlignment="1">
      <alignment horizontal="center"/>
    </xf>
    <xf numFmtId="2" fontId="1" fillId="54" borderId="3" xfId="0" applyNumberFormat="1" applyFont="1" applyFill="1" applyBorder="1" applyAlignment="1">
      <alignment horizontal="center"/>
    </xf>
    <xf numFmtId="173" fontId="1" fillId="50" borderId="3" xfId="0" applyNumberFormat="1" applyFont="1" applyFill="1" applyBorder="1" applyAlignment="1">
      <alignment horizontal="center"/>
    </xf>
    <xf numFmtId="2" fontId="1" fillId="50" borderId="3" xfId="0" applyNumberFormat="1" applyFont="1" applyFill="1" applyBorder="1" applyAlignment="1">
      <alignment horizontal="center"/>
    </xf>
    <xf numFmtId="2" fontId="1" fillId="50" borderId="3" xfId="0" applyNumberFormat="1" applyFont="1" applyFill="1" applyBorder="1" applyAlignment="1">
      <alignment horizontal="center" wrapText="1"/>
    </xf>
    <xf numFmtId="2" fontId="1" fillId="54" borderId="3" xfId="0" applyNumberFormat="1" applyFont="1" applyFill="1" applyBorder="1" applyAlignment="1">
      <alignment horizontal="right"/>
    </xf>
    <xf numFmtId="4" fontId="1" fillId="50" borderId="3" xfId="0" applyNumberFormat="1" applyFont="1" applyFill="1" applyBorder="1" applyAlignment="1">
      <alignment horizontal="right"/>
    </xf>
    <xf numFmtId="2" fontId="8" fillId="53" borderId="3" xfId="0" applyNumberFormat="1" applyFont="1" applyFill="1" applyBorder="1" applyAlignment="1">
      <alignment horizontal="center"/>
    </xf>
    <xf numFmtId="2" fontId="1" fillId="59" borderId="3" xfId="0" applyNumberFormat="1" applyFont="1" applyFill="1" applyBorder="1" applyAlignment="1">
      <alignment horizontal="center"/>
    </xf>
    <xf numFmtId="2" fontId="1" fillId="60" borderId="3" xfId="0" applyNumberFormat="1" applyFont="1" applyFill="1" applyBorder="1" applyAlignment="1">
      <alignment horizontal="center" wrapText="1"/>
    </xf>
    <xf numFmtId="2" fontId="8" fillId="60" borderId="3" xfId="0" applyNumberFormat="1" applyFont="1" applyFill="1" applyBorder="1" applyAlignment="1">
      <alignment horizontal="center"/>
    </xf>
    <xf numFmtId="0" fontId="2" fillId="58" borderId="25" xfId="0" applyFont="1" applyFill="1" applyBorder="1" applyAlignment="1">
      <alignment wrapText="1"/>
    </xf>
    <xf numFmtId="2" fontId="0" fillId="58" borderId="25" xfId="0" applyNumberFormat="1" applyFill="1" applyBorder="1" applyAlignment="1">
      <alignment horizontal="left"/>
    </xf>
    <xf numFmtId="0" fontId="0" fillId="58" borderId="25" xfId="0" applyFont="1" applyFill="1" applyBorder="1" applyAlignment="1">
      <alignment horizontal="left"/>
    </xf>
    <xf numFmtId="2" fontId="0" fillId="58" borderId="25" xfId="0" applyNumberFormat="1" applyFont="1" applyFill="1" applyBorder="1" applyAlignment="1">
      <alignment horizontal="left" wrapText="1"/>
    </xf>
    <xf numFmtId="2" fontId="0" fillId="58" borderId="25" xfId="0" applyNumberFormat="1" applyFont="1" applyFill="1" applyBorder="1" applyAlignment="1">
      <alignment horizontal="left"/>
    </xf>
    <xf numFmtId="2" fontId="1" fillId="53" borderId="24" xfId="0" applyNumberFormat="1" applyFont="1" applyFill="1" applyBorder="1" applyAlignment="1">
      <alignment horizontal="center"/>
    </xf>
    <xf numFmtId="2" fontId="1" fillId="60" borderId="3" xfId="0" applyNumberFormat="1" applyFont="1" applyFill="1" applyBorder="1" applyAlignment="1">
      <alignment horizontal="center"/>
    </xf>
    <xf numFmtId="2" fontId="1" fillId="61" borderId="3" xfId="0" applyNumberFormat="1" applyFont="1" applyFill="1" applyBorder="1" applyAlignment="1">
      <alignment horizontal="center" wrapText="1"/>
    </xf>
    <xf numFmtId="2" fontId="1" fillId="61" borderId="3" xfId="0" applyNumberFormat="1" applyFont="1" applyFill="1" applyBorder="1" applyAlignment="1">
      <alignment horizontal="center"/>
    </xf>
    <xf numFmtId="2" fontId="1" fillId="62" borderId="3" xfId="0" applyNumberFormat="1" applyFont="1" applyFill="1" applyBorder="1" applyAlignment="1">
      <alignment horizontal="center"/>
    </xf>
    <xf numFmtId="0" fontId="2" fillId="63" borderId="23" xfId="0" applyFont="1" applyFill="1" applyBorder="1" applyAlignment="1">
      <alignment wrapText="1"/>
    </xf>
    <xf numFmtId="2" fontId="1" fillId="62" borderId="23" xfId="0" applyNumberFormat="1" applyFont="1" applyFill="1" applyBorder="1" applyAlignment="1">
      <alignment horizontal="right"/>
    </xf>
    <xf numFmtId="4" fontId="1" fillId="50" borderId="23" xfId="0" applyNumberFormat="1" applyFont="1" applyFill="1" applyBorder="1" applyAlignment="1">
      <alignment horizontal="right"/>
    </xf>
    <xf numFmtId="0" fontId="2" fillId="64" borderId="23" xfId="0" applyFont="1" applyFill="1" applyBorder="1" applyAlignment="1">
      <alignment wrapText="1"/>
    </xf>
    <xf numFmtId="0" fontId="2" fillId="65" borderId="23" xfId="0" applyFont="1" applyFill="1" applyBorder="1" applyAlignment="1">
      <alignment wrapText="1"/>
    </xf>
    <xf numFmtId="0" fontId="2" fillId="66" borderId="23" xfId="0" applyFont="1" applyFill="1" applyBorder="1" applyAlignment="1">
      <alignment wrapText="1"/>
    </xf>
    <xf numFmtId="0" fontId="2" fillId="58" borderId="32" xfId="0" applyFont="1" applyFill="1" applyBorder="1" applyAlignment="1">
      <alignment wrapText="1"/>
    </xf>
    <xf numFmtId="2" fontId="0" fillId="58" borderId="26" xfId="0" applyNumberFormat="1" applyFill="1" applyBorder="1" applyAlignment="1">
      <alignment horizontal="left"/>
    </xf>
    <xf numFmtId="0" fontId="0" fillId="58" borderId="26" xfId="0" applyFont="1" applyFill="1" applyBorder="1" applyAlignment="1">
      <alignment horizontal="left"/>
    </xf>
    <xf numFmtId="2" fontId="0" fillId="58" borderId="26" xfId="0" applyNumberFormat="1" applyFont="1" applyFill="1" applyBorder="1" applyAlignment="1">
      <alignment horizontal="left" wrapText="1"/>
    </xf>
    <xf numFmtId="2" fontId="0" fillId="58" borderId="26" xfId="0" applyNumberFormat="1" applyFont="1" applyFill="1" applyBorder="1" applyAlignment="1">
      <alignment horizontal="left"/>
    </xf>
    <xf numFmtId="2" fontId="1" fillId="53" borderId="23" xfId="0" applyNumberFormat="1" applyFont="1" applyFill="1" applyBorder="1" applyAlignment="1">
      <alignment horizontal="center"/>
    </xf>
    <xf numFmtId="2" fontId="2" fillId="58" borderId="27" xfId="0" applyNumberFormat="1" applyFont="1" applyFill="1" applyBorder="1" applyAlignment="1">
      <alignment wrapText="1"/>
    </xf>
    <xf numFmtId="0" fontId="12" fillId="58" borderId="27" xfId="0" applyFont="1" applyFill="1" applyBorder="1" applyAlignment="1">
      <alignment wrapText="1"/>
    </xf>
    <xf numFmtId="2" fontId="12" fillId="58" borderId="27" xfId="0" applyNumberFormat="1" applyFont="1" applyFill="1" applyBorder="1" applyAlignment="1">
      <alignment wrapText="1"/>
    </xf>
    <xf numFmtId="2" fontId="0" fillId="0" borderId="23" xfId="0" applyNumberFormat="1" applyBorder="1" applyAlignment="1">
      <alignment horizontal="left"/>
    </xf>
    <xf numFmtId="2" fontId="0" fillId="58" borderId="27" xfId="0" applyNumberFormat="1" applyFill="1" applyBorder="1" applyAlignment="1">
      <alignment horizontal="left"/>
    </xf>
    <xf numFmtId="0" fontId="0" fillId="58" borderId="27" xfId="0" applyFont="1" applyFill="1" applyBorder="1" applyAlignment="1">
      <alignment horizontal="left"/>
    </xf>
    <xf numFmtId="2" fontId="0" fillId="58" borderId="27" xfId="0" applyNumberFormat="1" applyFont="1" applyFill="1" applyBorder="1" applyAlignment="1">
      <alignment horizontal="left" wrapText="1"/>
    </xf>
    <xf numFmtId="2" fontId="0" fillId="58" borderId="27" xfId="0" applyNumberFormat="1" applyFont="1" applyFill="1" applyBorder="1" applyAlignment="1">
      <alignment horizontal="left"/>
    </xf>
    <xf numFmtId="0" fontId="22" fillId="58" borderId="23" xfId="0" applyFont="1" applyFill="1" applyBorder="1" applyAlignment="1">
      <alignment wrapText="1"/>
    </xf>
    <xf numFmtId="173" fontId="1" fillId="54" borderId="3" xfId="0" applyNumberFormat="1" applyFont="1" applyFill="1" applyBorder="1" applyAlignment="1">
      <alignment horizontal="center"/>
    </xf>
    <xf numFmtId="4" fontId="14" fillId="50" borderId="3" xfId="0" applyNumberFormat="1" applyFont="1" applyFill="1" applyBorder="1" applyAlignment="1">
      <alignment horizontal="right"/>
    </xf>
    <xf numFmtId="0" fontId="6" fillId="58" borderId="23" xfId="0" applyFont="1" applyFill="1" applyBorder="1" applyAlignment="1">
      <alignment wrapText="1"/>
    </xf>
    <xf numFmtId="2" fontId="3" fillId="58" borderId="23" xfId="0" applyNumberFormat="1" applyFont="1" applyFill="1" applyBorder="1" applyAlignment="1">
      <alignment horizontal="left"/>
    </xf>
    <xf numFmtId="0" fontId="3" fillId="58" borderId="23" xfId="0" applyFont="1" applyFill="1" applyBorder="1" applyAlignment="1">
      <alignment horizontal="left"/>
    </xf>
    <xf numFmtId="2" fontId="3" fillId="58" borderId="23" xfId="0" applyNumberFormat="1" applyFont="1" applyFill="1" applyBorder="1" applyAlignment="1">
      <alignment horizontal="left" wrapText="1"/>
    </xf>
    <xf numFmtId="2" fontId="17" fillId="54" borderId="3" xfId="0" applyNumberFormat="1" applyFont="1" applyFill="1" applyBorder="1" applyAlignment="1">
      <alignment horizontal="center"/>
    </xf>
    <xf numFmtId="2" fontId="14" fillId="54" borderId="3" xfId="0" applyNumberFormat="1" applyFont="1" applyFill="1" applyBorder="1" applyAlignment="1">
      <alignment horizontal="center"/>
    </xf>
    <xf numFmtId="2" fontId="14" fillId="50" borderId="3" xfId="0" applyNumberFormat="1" applyFont="1" applyFill="1" applyBorder="1" applyAlignment="1">
      <alignment horizontal="center" wrapText="1"/>
    </xf>
    <xf numFmtId="2" fontId="14" fillId="50" borderId="3" xfId="0" applyNumberFormat="1" applyFont="1" applyFill="1" applyBorder="1" applyAlignment="1">
      <alignment horizontal="center"/>
    </xf>
    <xf numFmtId="2" fontId="14" fillId="54" borderId="3" xfId="0" applyNumberFormat="1" applyFont="1" applyFill="1" applyBorder="1" applyAlignment="1">
      <alignment horizontal="right"/>
    </xf>
    <xf numFmtId="4" fontId="0" fillId="62" borderId="0" xfId="0" applyNumberFormat="1" applyFill="1" applyAlignment="1">
      <alignment horizontal="right"/>
    </xf>
    <xf numFmtId="2" fontId="1" fillId="50" borderId="3" xfId="0" applyNumberFormat="1" applyFont="1" applyFill="1" applyBorder="1" applyAlignment="1">
      <alignment horizontal="right"/>
    </xf>
    <xf numFmtId="0" fontId="2" fillId="57" borderId="23" xfId="0" applyFont="1" applyFill="1" applyBorder="1" applyAlignment="1">
      <alignment wrapText="1"/>
    </xf>
    <xf numFmtId="2" fontId="0" fillId="57" borderId="23" xfId="0" applyNumberFormat="1" applyFill="1" applyBorder="1" applyAlignment="1">
      <alignment horizontal="left"/>
    </xf>
    <xf numFmtId="0" fontId="0" fillId="57" borderId="23" xfId="0" applyFont="1" applyFill="1" applyBorder="1" applyAlignment="1">
      <alignment horizontal="left"/>
    </xf>
    <xf numFmtId="2" fontId="0" fillId="57" borderId="23" xfId="0" applyNumberFormat="1" applyFont="1" applyFill="1" applyBorder="1" applyAlignment="1">
      <alignment horizontal="left" wrapText="1"/>
    </xf>
    <xf numFmtId="2" fontId="0" fillId="57" borderId="23" xfId="0" applyNumberFormat="1" applyFont="1" applyFill="1" applyBorder="1" applyAlignment="1">
      <alignment horizontal="left"/>
    </xf>
    <xf numFmtId="0" fontId="7" fillId="57" borderId="21" xfId="0" applyNumberFormat="1" applyFont="1" applyFill="1" applyBorder="1" applyAlignment="1">
      <alignment vertical="top" wrapText="1"/>
    </xf>
    <xf numFmtId="2" fontId="1" fillId="57" borderId="3" xfId="0" applyNumberFormat="1" applyFont="1" applyFill="1" applyBorder="1" applyAlignment="1">
      <alignment horizontal="center" wrapText="1"/>
    </xf>
    <xf numFmtId="0" fontId="9" fillId="57" borderId="21" xfId="0" applyNumberFormat="1" applyFont="1" applyFill="1" applyBorder="1" applyAlignment="1">
      <alignment vertical="top" wrapText="1"/>
    </xf>
    <xf numFmtId="4" fontId="1" fillId="57" borderId="3" xfId="0" applyNumberFormat="1" applyFont="1" applyFill="1" applyBorder="1" applyAlignment="1">
      <alignment horizontal="center"/>
    </xf>
    <xf numFmtId="2" fontId="1" fillId="57" borderId="3" xfId="0" applyNumberFormat="1" applyFont="1" applyFill="1" applyBorder="1" applyAlignment="1">
      <alignment horizontal="right"/>
    </xf>
    <xf numFmtId="2" fontId="1" fillId="57" borderId="3" xfId="0" applyNumberFormat="1" applyFont="1" applyFill="1" applyBorder="1" applyAlignment="1">
      <alignment horizontal="right" wrapText="1"/>
    </xf>
    <xf numFmtId="0" fontId="16" fillId="57" borderId="21" xfId="0" applyNumberFormat="1" applyFont="1" applyFill="1" applyBorder="1" applyAlignment="1">
      <alignment horizontal="right" vertical="top" wrapText="1"/>
    </xf>
    <xf numFmtId="4" fontId="1" fillId="57" borderId="3" xfId="0" applyNumberFormat="1" applyFont="1" applyFill="1" applyBorder="1" applyAlignment="1">
      <alignment horizontal="right"/>
    </xf>
    <xf numFmtId="0" fontId="2" fillId="67" borderId="23" xfId="0" applyFont="1" applyFill="1" applyBorder="1" applyAlignment="1">
      <alignment wrapText="1"/>
    </xf>
    <xf numFmtId="2" fontId="0" fillId="67" borderId="23" xfId="0" applyNumberFormat="1" applyFill="1" applyBorder="1" applyAlignment="1">
      <alignment horizontal="left"/>
    </xf>
    <xf numFmtId="0" fontId="0" fillId="67" borderId="23" xfId="0" applyFont="1" applyFill="1" applyBorder="1" applyAlignment="1">
      <alignment horizontal="left"/>
    </xf>
    <xf numFmtId="2" fontId="0" fillId="67" borderId="23" xfId="0" applyNumberFormat="1" applyFont="1" applyFill="1" applyBorder="1" applyAlignment="1">
      <alignment horizontal="left" wrapText="1"/>
    </xf>
    <xf numFmtId="2" fontId="0" fillId="67" borderId="23" xfId="0" applyNumberFormat="1" applyFont="1" applyFill="1" applyBorder="1" applyAlignment="1">
      <alignment horizontal="left"/>
    </xf>
    <xf numFmtId="0" fontId="7" fillId="67" borderId="21" xfId="0" applyNumberFormat="1" applyFont="1" applyFill="1" applyBorder="1" applyAlignment="1">
      <alignment vertical="top" wrapText="1"/>
    </xf>
    <xf numFmtId="2" fontId="1" fillId="67" borderId="3" xfId="0" applyNumberFormat="1" applyFont="1" applyFill="1" applyBorder="1" applyAlignment="1">
      <alignment horizontal="center"/>
    </xf>
    <xf numFmtId="2" fontId="1" fillId="67" borderId="3" xfId="0" applyNumberFormat="1" applyFont="1" applyFill="1" applyBorder="1" applyAlignment="1">
      <alignment horizontal="center" wrapText="1"/>
    </xf>
    <xf numFmtId="0" fontId="9" fillId="67" borderId="21" xfId="0" applyNumberFormat="1" applyFont="1" applyFill="1" applyBorder="1" applyAlignment="1">
      <alignment vertical="top" wrapText="1"/>
    </xf>
    <xf numFmtId="4" fontId="1" fillId="67" borderId="3" xfId="0" applyNumberFormat="1" applyFont="1" applyFill="1" applyBorder="1" applyAlignment="1">
      <alignment horizontal="center"/>
    </xf>
    <xf numFmtId="2" fontId="1" fillId="67" borderId="3" xfId="0" applyNumberFormat="1" applyFont="1" applyFill="1" applyBorder="1" applyAlignment="1">
      <alignment horizontal="right"/>
    </xf>
    <xf numFmtId="2" fontId="1" fillId="67" borderId="3" xfId="0" applyNumberFormat="1" applyFont="1" applyFill="1" applyBorder="1" applyAlignment="1">
      <alignment horizontal="right" wrapText="1"/>
    </xf>
    <xf numFmtId="0" fontId="16" fillId="67" borderId="21" xfId="0" applyNumberFormat="1" applyFont="1" applyFill="1" applyBorder="1" applyAlignment="1">
      <alignment horizontal="right" vertical="top" wrapText="1"/>
    </xf>
    <xf numFmtId="4" fontId="1" fillId="67" borderId="3" xfId="0" applyNumberFormat="1" applyFont="1" applyFill="1" applyBorder="1" applyAlignment="1">
      <alignment horizontal="right"/>
    </xf>
    <xf numFmtId="2" fontId="1" fillId="68" borderId="3" xfId="0" applyNumberFormat="1" applyFont="1" applyFill="1" applyBorder="1" applyAlignment="1">
      <alignment horizontal="center" wrapText="1"/>
    </xf>
    <xf numFmtId="2" fontId="0" fillId="57" borderId="3" xfId="0" applyNumberFormat="1" applyFill="1" applyBorder="1" applyAlignment="1">
      <alignment horizontal="left"/>
    </xf>
    <xf numFmtId="0" fontId="0" fillId="57" borderId="3" xfId="0" applyFont="1" applyFill="1" applyBorder="1" applyAlignment="1">
      <alignment horizontal="left"/>
    </xf>
    <xf numFmtId="2" fontId="0" fillId="57" borderId="3" xfId="0" applyNumberFormat="1" applyFont="1" applyFill="1" applyBorder="1" applyAlignment="1">
      <alignment horizontal="left" wrapText="1"/>
    </xf>
    <xf numFmtId="2" fontId="0" fillId="57" borderId="3" xfId="0" applyNumberFormat="1" applyFont="1" applyFill="1" applyBorder="1" applyAlignment="1">
      <alignment horizontal="left"/>
    </xf>
    <xf numFmtId="0" fontId="1" fillId="57" borderId="3" xfId="0" applyFont="1" applyFill="1" applyBorder="1" applyAlignment="1">
      <alignment horizontal="right"/>
    </xf>
    <xf numFmtId="2" fontId="0" fillId="0" borderId="23" xfId="0" applyNumberFormat="1" applyFill="1" applyBorder="1" applyAlignment="1">
      <alignment horizontal="left"/>
    </xf>
    <xf numFmtId="2" fontId="0" fillId="0" borderId="3" xfId="0" applyNumberFormat="1" applyFill="1" applyBorder="1" applyAlignment="1">
      <alignment horizontal="left"/>
    </xf>
    <xf numFmtId="2" fontId="8" fillId="57" borderId="3" xfId="0" applyNumberFormat="1" applyFont="1" applyFill="1" applyBorder="1" applyAlignment="1">
      <alignment horizontal="center"/>
    </xf>
    <xf numFmtId="173" fontId="1" fillId="57" borderId="3" xfId="0" applyNumberFormat="1" applyFont="1" applyFill="1" applyBorder="1" applyAlignment="1">
      <alignment horizontal="center"/>
    </xf>
    <xf numFmtId="2" fontId="0" fillId="67" borderId="3" xfId="0" applyNumberFormat="1" applyFill="1" applyBorder="1" applyAlignment="1">
      <alignment horizontal="left"/>
    </xf>
    <xf numFmtId="0" fontId="0" fillId="67" borderId="3" xfId="0" applyFont="1" applyFill="1" applyBorder="1" applyAlignment="1">
      <alignment horizontal="left"/>
    </xf>
    <xf numFmtId="2" fontId="0" fillId="67" borderId="3" xfId="0" applyNumberFormat="1" applyFont="1" applyFill="1" applyBorder="1" applyAlignment="1">
      <alignment horizontal="left" wrapText="1"/>
    </xf>
    <xf numFmtId="2" fontId="0" fillId="67" borderId="3" xfId="0" applyNumberFormat="1" applyFont="1" applyFill="1" applyBorder="1" applyAlignment="1">
      <alignment horizontal="left"/>
    </xf>
    <xf numFmtId="0" fontId="1" fillId="67" borderId="3" xfId="0" applyFont="1" applyFill="1" applyBorder="1" applyAlignment="1">
      <alignment horizontal="right"/>
    </xf>
    <xf numFmtId="0" fontId="6" fillId="58" borderId="3" xfId="0" applyNumberFormat="1" applyFont="1" applyFill="1" applyBorder="1" applyAlignment="1">
      <alignment vertical="center" wrapText="1"/>
    </xf>
    <xf numFmtId="2" fontId="0" fillId="58" borderId="23" xfId="0" applyNumberFormat="1" applyFill="1" applyBorder="1" applyAlignment="1">
      <alignment horizontal="center"/>
    </xf>
    <xf numFmtId="4" fontId="0" fillId="58" borderId="23" xfId="0" applyNumberFormat="1" applyFont="1" applyFill="1" applyBorder="1" applyAlignment="1">
      <alignment horizontal="center"/>
    </xf>
    <xf numFmtId="0" fontId="76" fillId="58" borderId="23" xfId="0" applyFont="1" applyFill="1" applyBorder="1" applyAlignment="1">
      <alignment wrapText="1"/>
    </xf>
    <xf numFmtId="2" fontId="77" fillId="58" borderId="23" xfId="0" applyNumberFormat="1" applyFont="1" applyFill="1" applyBorder="1" applyAlignment="1">
      <alignment horizontal="left"/>
    </xf>
    <xf numFmtId="0" fontId="77" fillId="58" borderId="23" xfId="0" applyFont="1" applyFill="1" applyBorder="1" applyAlignment="1">
      <alignment horizontal="left"/>
    </xf>
    <xf numFmtId="2" fontId="77" fillId="58" borderId="23" xfId="0" applyNumberFormat="1" applyFont="1" applyFill="1" applyBorder="1" applyAlignment="1">
      <alignment horizontal="left" wrapText="1"/>
    </xf>
    <xf numFmtId="2" fontId="77" fillId="0" borderId="23" xfId="0" applyNumberFormat="1" applyFont="1" applyFill="1" applyBorder="1" applyAlignment="1">
      <alignment horizontal="left"/>
    </xf>
    <xf numFmtId="0" fontId="77" fillId="0" borderId="0" xfId="0" applyFont="1" applyFill="1" applyAlignment="1">
      <alignment horizontal="left"/>
    </xf>
    <xf numFmtId="0" fontId="78" fillId="0" borderId="21" xfId="0" applyNumberFormat="1" applyFont="1" applyFill="1" applyBorder="1" applyAlignment="1">
      <alignment vertical="top" wrapText="1"/>
    </xf>
    <xf numFmtId="2" fontId="79" fillId="54" borderId="3" xfId="0" applyNumberFormat="1" applyFont="1" applyFill="1" applyBorder="1" applyAlignment="1">
      <alignment horizontal="center"/>
    </xf>
    <xf numFmtId="174" fontId="72" fillId="54" borderId="3" xfId="0" applyNumberFormat="1" applyFont="1" applyFill="1" applyBorder="1" applyAlignment="1">
      <alignment horizontal="center"/>
    </xf>
    <xf numFmtId="2" fontId="72" fillId="53" borderId="3" xfId="0" applyNumberFormat="1" applyFont="1" applyFill="1" applyBorder="1" applyAlignment="1">
      <alignment horizontal="center" wrapText="1"/>
    </xf>
    <xf numFmtId="2" fontId="72" fillId="53" borderId="3" xfId="0" applyNumberFormat="1" applyFont="1" applyFill="1" applyBorder="1" applyAlignment="1">
      <alignment horizontal="center"/>
    </xf>
    <xf numFmtId="2" fontId="77" fillId="0" borderId="3" xfId="0" applyNumberFormat="1" applyFont="1" applyBorder="1" applyAlignment="1">
      <alignment horizontal="left"/>
    </xf>
    <xf numFmtId="0" fontId="77" fillId="0" borderId="3" xfId="0" applyFont="1" applyBorder="1" applyAlignment="1">
      <alignment horizontal="left"/>
    </xf>
    <xf numFmtId="2" fontId="77" fillId="0" borderId="3" xfId="0" applyNumberFormat="1" applyFont="1" applyBorder="1" applyAlignment="1">
      <alignment horizontal="left" wrapText="1"/>
    </xf>
    <xf numFmtId="2" fontId="77" fillId="0" borderId="3" xfId="0" applyNumberFormat="1" applyFont="1" applyFill="1" applyBorder="1" applyAlignment="1">
      <alignment horizontal="left"/>
    </xf>
    <xf numFmtId="0" fontId="80" fillId="0" borderId="21" xfId="0" applyNumberFormat="1" applyFont="1" applyFill="1" applyBorder="1" applyAlignment="1">
      <alignment vertical="top" wrapText="1"/>
    </xf>
    <xf numFmtId="2" fontId="72" fillId="0" borderId="3" xfId="0" applyNumberFormat="1" applyFont="1" applyBorder="1" applyAlignment="1">
      <alignment horizontal="center"/>
    </xf>
    <xf numFmtId="2" fontId="72" fillId="0" borderId="3" xfId="0" applyNumberFormat="1" applyFont="1" applyBorder="1" applyAlignment="1">
      <alignment horizontal="center" wrapText="1"/>
    </xf>
    <xf numFmtId="2" fontId="72" fillId="0" borderId="3" xfId="0" applyNumberFormat="1" applyFont="1" applyFill="1" applyBorder="1" applyAlignment="1">
      <alignment horizontal="center"/>
    </xf>
    <xf numFmtId="2" fontId="72" fillId="0" borderId="3" xfId="0" applyNumberFormat="1" applyFont="1" applyBorder="1" applyAlignment="1">
      <alignment horizontal="right"/>
    </xf>
    <xf numFmtId="0" fontId="72" fillId="0" borderId="3" xfId="0" applyFont="1" applyBorder="1" applyAlignment="1">
      <alignment horizontal="right"/>
    </xf>
    <xf numFmtId="2" fontId="72" fillId="0" borderId="3" xfId="0" applyNumberFormat="1" applyFont="1" applyBorder="1" applyAlignment="1">
      <alignment horizontal="right" wrapText="1"/>
    </xf>
    <xf numFmtId="2" fontId="72" fillId="0" borderId="3" xfId="0" applyNumberFormat="1" applyFont="1" applyFill="1" applyBorder="1" applyAlignment="1">
      <alignment horizontal="right"/>
    </xf>
    <xf numFmtId="4" fontId="0" fillId="69" borderId="0" xfId="0" applyNumberFormat="1" applyFill="1" applyAlignment="1">
      <alignment horizontal="right"/>
    </xf>
    <xf numFmtId="2" fontId="1" fillId="70" borderId="3" xfId="0" applyNumberFormat="1" applyFont="1" applyFill="1" applyBorder="1" applyAlignment="1">
      <alignment horizontal="center" wrapText="1"/>
    </xf>
    <xf numFmtId="2" fontId="1" fillId="70" borderId="3" xfId="0" applyNumberFormat="1" applyFont="1" applyFill="1" applyBorder="1" applyAlignment="1">
      <alignment horizontal="center"/>
    </xf>
    <xf numFmtId="2" fontId="8" fillId="53" borderId="3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left"/>
    </xf>
    <xf numFmtId="2" fontId="8" fillId="71" borderId="3" xfId="0" applyNumberFormat="1" applyFont="1" applyFill="1" applyBorder="1" applyAlignment="1">
      <alignment horizontal="center"/>
    </xf>
    <xf numFmtId="0" fontId="0" fillId="69" borderId="0" xfId="0" applyFill="1" applyAlignment="1">
      <alignment horizontal="left"/>
    </xf>
    <xf numFmtId="2" fontId="1" fillId="69" borderId="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left"/>
    </xf>
    <xf numFmtId="2" fontId="1" fillId="72" borderId="3" xfId="0" applyNumberFormat="1" applyFont="1" applyFill="1" applyBorder="1" applyAlignment="1">
      <alignment horizontal="center"/>
    </xf>
    <xf numFmtId="173" fontId="1" fillId="72" borderId="3" xfId="0" applyNumberFormat="1" applyFont="1" applyFill="1" applyBorder="1" applyAlignment="1">
      <alignment horizontal="center"/>
    </xf>
    <xf numFmtId="2" fontId="0" fillId="73" borderId="0" xfId="0" applyNumberFormat="1" applyFill="1" applyAlignment="1">
      <alignment horizontal="left"/>
    </xf>
    <xf numFmtId="2" fontId="8" fillId="74" borderId="3" xfId="0" applyNumberFormat="1" applyFont="1" applyFill="1" applyBorder="1" applyAlignment="1">
      <alignment horizontal="center"/>
    </xf>
    <xf numFmtId="4" fontId="1" fillId="74" borderId="3" xfId="0" applyNumberFormat="1" applyFont="1" applyFill="1" applyBorder="1" applyAlignment="1">
      <alignment horizontal="center"/>
    </xf>
    <xf numFmtId="174" fontId="1" fillId="74" borderId="3" xfId="0" applyNumberFormat="1" applyFont="1" applyFill="1" applyBorder="1" applyAlignment="1">
      <alignment horizontal="center"/>
    </xf>
    <xf numFmtId="2" fontId="1" fillId="74" borderId="3" xfId="0" applyNumberFormat="1" applyFont="1" applyFill="1" applyBorder="1" applyAlignment="1">
      <alignment horizontal="center"/>
    </xf>
    <xf numFmtId="2" fontId="8" fillId="75" borderId="3" xfId="0" applyNumberFormat="1" applyFont="1" applyFill="1" applyBorder="1" applyAlignment="1">
      <alignment horizontal="center"/>
    </xf>
    <xf numFmtId="2" fontId="8" fillId="74" borderId="23" xfId="0" applyNumberFormat="1" applyFont="1" applyFill="1" applyBorder="1" applyAlignment="1">
      <alignment horizontal="center"/>
    </xf>
    <xf numFmtId="2" fontId="17" fillId="74" borderId="3" xfId="0" applyNumberFormat="1" applyFont="1" applyFill="1" applyBorder="1" applyAlignment="1">
      <alignment horizontal="center"/>
    </xf>
    <xf numFmtId="2" fontId="1" fillId="55" borderId="3" xfId="0" applyNumberFormat="1" applyFont="1" applyFill="1" applyBorder="1" applyAlignment="1">
      <alignment horizontal="center" wrapText="1"/>
    </xf>
    <xf numFmtId="2" fontId="1" fillId="55" borderId="3" xfId="0" applyNumberFormat="1" applyFont="1" applyFill="1" applyBorder="1" applyAlignment="1">
      <alignment horizontal="center"/>
    </xf>
    <xf numFmtId="2" fontId="8" fillId="55" borderId="3" xfId="0" applyNumberFormat="1" applyFont="1" applyFill="1" applyBorder="1" applyAlignment="1">
      <alignment horizontal="center"/>
    </xf>
    <xf numFmtId="2" fontId="1" fillId="76" borderId="3" xfId="0" applyNumberFormat="1" applyFont="1" applyFill="1" applyBorder="1" applyAlignment="1">
      <alignment horizontal="center"/>
    </xf>
    <xf numFmtId="2" fontId="1" fillId="55" borderId="23" xfId="0" applyNumberFormat="1" applyFont="1" applyFill="1" applyBorder="1" applyAlignment="1">
      <alignment horizontal="right" wrapText="1"/>
    </xf>
    <xf numFmtId="2" fontId="1" fillId="55" borderId="23" xfId="0" applyNumberFormat="1" applyFont="1" applyFill="1" applyBorder="1" applyAlignment="1">
      <alignment horizontal="right"/>
    </xf>
    <xf numFmtId="2" fontId="1" fillId="55" borderId="23" xfId="0" applyNumberFormat="1" applyFont="1" applyFill="1" applyBorder="1" applyAlignment="1">
      <alignment horizontal="center"/>
    </xf>
    <xf numFmtId="2" fontId="13" fillId="55" borderId="3" xfId="0" applyNumberFormat="1" applyFont="1" applyFill="1" applyBorder="1" applyAlignment="1">
      <alignment horizontal="center" vertical="top" wrapText="1"/>
    </xf>
    <xf numFmtId="2" fontId="14" fillId="55" borderId="3" xfId="0" applyNumberFormat="1" applyFont="1" applyFill="1" applyBorder="1" applyAlignment="1">
      <alignment horizontal="center" wrapText="1"/>
    </xf>
    <xf numFmtId="2" fontId="17" fillId="55" borderId="3" xfId="0" applyNumberFormat="1" applyFont="1" applyFill="1" applyBorder="1" applyAlignment="1">
      <alignment horizontal="center"/>
    </xf>
    <xf numFmtId="2" fontId="14" fillId="55" borderId="3" xfId="0" applyNumberFormat="1" applyFont="1" applyFill="1" applyBorder="1" applyAlignment="1">
      <alignment horizontal="center"/>
    </xf>
    <xf numFmtId="4" fontId="0" fillId="54" borderId="0" xfId="0" applyNumberFormat="1" applyFill="1" applyAlignment="1">
      <alignment horizontal="right"/>
    </xf>
    <xf numFmtId="4" fontId="0" fillId="53" borderId="0" xfId="0" applyNumberFormat="1" applyFill="1" applyAlignment="1">
      <alignment horizontal="right"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54" borderId="0" xfId="0" applyNumberFormat="1" applyFont="1" applyFill="1" applyAlignment="1">
      <alignment horizontal="left"/>
    </xf>
    <xf numFmtId="4" fontId="0" fillId="57" borderId="0" xfId="0" applyNumberFormat="1" applyFont="1" applyFill="1" applyAlignment="1">
      <alignment horizontal="left" wrapText="1"/>
    </xf>
    <xf numFmtId="4" fontId="0" fillId="57" borderId="0" xfId="0" applyNumberFormat="1" applyFont="1" applyFill="1" applyAlignment="1">
      <alignment horizontal="left"/>
    </xf>
    <xf numFmtId="173" fontId="1" fillId="77" borderId="3" xfId="0" applyNumberFormat="1" applyFont="1" applyFill="1" applyBorder="1" applyAlignment="1">
      <alignment horizontal="center"/>
    </xf>
    <xf numFmtId="0" fontId="0" fillId="78" borderId="24" xfId="0" applyFill="1" applyBorder="1" applyAlignment="1">
      <alignment horizontal="left"/>
    </xf>
    <xf numFmtId="0" fontId="0" fillId="79" borderId="24" xfId="174" applyNumberFormat="1" applyFont="1" applyFill="1" applyBorder="1" applyAlignment="1">
      <alignment horizontal="left" vertical="top" wrapText="1" indent="7"/>
      <protection/>
    </xf>
    <xf numFmtId="0" fontId="0" fillId="80" borderId="24" xfId="174" applyNumberFormat="1" applyFont="1" applyFill="1" applyBorder="1" applyAlignment="1">
      <alignment horizontal="left" vertical="top" wrapText="1" indent="6"/>
      <protection/>
    </xf>
    <xf numFmtId="0" fontId="0" fillId="0" borderId="24" xfId="174" applyNumberFormat="1" applyFont="1" applyFill="1" applyBorder="1" applyAlignment="1">
      <alignment horizontal="left" vertical="top" wrapText="1" indent="6"/>
      <protection/>
    </xf>
    <xf numFmtId="0" fontId="0" fillId="26" borderId="24" xfId="174" applyNumberFormat="1" applyFont="1" applyFill="1" applyBorder="1" applyAlignment="1">
      <alignment horizontal="left" vertical="top" wrapText="1" indent="6"/>
      <protection/>
    </xf>
    <xf numFmtId="0" fontId="0" fillId="40" borderId="24" xfId="174" applyNumberFormat="1" applyFont="1" applyFill="1" applyBorder="1" applyAlignment="1">
      <alignment horizontal="left" vertical="top" wrapText="1" indent="7"/>
      <protection/>
    </xf>
    <xf numFmtId="0" fontId="0" fillId="40" borderId="24" xfId="174" applyNumberFormat="1" applyFont="1" applyFill="1" applyBorder="1" applyAlignment="1">
      <alignment horizontal="left" vertical="top" wrapText="1" indent="4"/>
      <protection/>
    </xf>
    <xf numFmtId="0" fontId="0" fillId="40" borderId="24" xfId="174" applyNumberFormat="1" applyFont="1" applyFill="1" applyBorder="1" applyAlignment="1">
      <alignment horizontal="left" vertical="top" wrapText="1" indent="5"/>
      <protection/>
    </xf>
    <xf numFmtId="0" fontId="0" fillId="40" borderId="24" xfId="174" applyNumberFormat="1" applyFont="1" applyFill="1" applyBorder="1" applyAlignment="1">
      <alignment horizontal="left" vertical="top" wrapText="1" indent="6"/>
      <protection/>
    </xf>
    <xf numFmtId="0" fontId="0" fillId="11" borderId="24" xfId="0" applyNumberFormat="1" applyFont="1" applyFill="1" applyBorder="1" applyAlignment="1">
      <alignment horizontal="left" vertical="top" wrapText="1" indent="6"/>
    </xf>
    <xf numFmtId="4" fontId="0" fillId="69" borderId="0" xfId="0" applyNumberFormat="1" applyFont="1" applyFill="1" applyAlignment="1">
      <alignment horizontal="right"/>
    </xf>
    <xf numFmtId="173" fontId="1" fillId="69" borderId="3" xfId="0" applyNumberFormat="1" applyFont="1" applyFill="1" applyBorder="1" applyAlignment="1">
      <alignment horizontal="center"/>
    </xf>
    <xf numFmtId="0" fontId="2" fillId="81" borderId="23" xfId="0" applyFont="1" applyFill="1" applyBorder="1" applyAlignment="1">
      <alignment wrapText="1"/>
    </xf>
    <xf numFmtId="0" fontId="7" fillId="69" borderId="21" xfId="0" applyNumberFormat="1" applyFont="1" applyFill="1" applyBorder="1" applyAlignment="1">
      <alignment vertical="top" wrapText="1"/>
    </xf>
    <xf numFmtId="2" fontId="8" fillId="69" borderId="3" xfId="0" applyNumberFormat="1" applyFont="1" applyFill="1" applyBorder="1" applyAlignment="1">
      <alignment horizontal="center"/>
    </xf>
    <xf numFmtId="171" fontId="0" fillId="82" borderId="0" xfId="0" applyNumberFormat="1" applyFont="1" applyFill="1" applyAlignment="1">
      <alignment horizontal="left"/>
    </xf>
    <xf numFmtId="4" fontId="0" fillId="82" borderId="0" xfId="0" applyNumberFormat="1" applyFont="1" applyFill="1" applyAlignment="1">
      <alignment horizontal="left"/>
    </xf>
    <xf numFmtId="2" fontId="1" fillId="71" borderId="3" xfId="0" applyNumberFormat="1" applyFont="1" applyFill="1" applyBorder="1" applyAlignment="1">
      <alignment horizontal="center"/>
    </xf>
    <xf numFmtId="4" fontId="0" fillId="83" borderId="0" xfId="0" applyNumberFormat="1" applyFont="1" applyFill="1" applyAlignment="1">
      <alignment horizontal="left"/>
    </xf>
    <xf numFmtId="2" fontId="1" fillId="69" borderId="3" xfId="0" applyNumberFormat="1" applyFont="1" applyFill="1" applyBorder="1" applyAlignment="1">
      <alignment horizontal="right"/>
    </xf>
    <xf numFmtId="0" fontId="2" fillId="84" borderId="23" xfId="0" applyFont="1" applyFill="1" applyBorder="1" applyAlignment="1">
      <alignment wrapText="1"/>
    </xf>
    <xf numFmtId="0" fontId="10" fillId="85" borderId="28" xfId="0" applyNumberFormat="1" applyFont="1" applyFill="1" applyBorder="1" applyAlignment="1">
      <alignment vertical="top" wrapText="1"/>
    </xf>
    <xf numFmtId="4" fontId="1" fillId="86" borderId="3" xfId="0" applyNumberFormat="1" applyFont="1" applyFill="1" applyBorder="1" applyAlignment="1">
      <alignment horizontal="center"/>
    </xf>
    <xf numFmtId="4" fontId="0" fillId="69" borderId="0" xfId="0" applyNumberFormat="1" applyFont="1" applyFill="1" applyAlignment="1">
      <alignment horizontal="left"/>
    </xf>
    <xf numFmtId="0" fontId="2" fillId="69" borderId="23" xfId="0" applyFont="1" applyFill="1" applyBorder="1" applyAlignment="1">
      <alignment wrapText="1"/>
    </xf>
    <xf numFmtId="0" fontId="6" fillId="81" borderId="23" xfId="0" applyFont="1" applyFill="1" applyBorder="1" applyAlignment="1">
      <alignment wrapText="1"/>
    </xf>
    <xf numFmtId="0" fontId="3" fillId="0" borderId="0" xfId="165" applyAlignment="1">
      <alignment horizontal="left"/>
      <protection/>
    </xf>
    <xf numFmtId="4" fontId="3" fillId="0" borderId="0" xfId="165" applyNumberFormat="1" applyAlignment="1">
      <alignment horizontal="left"/>
      <protection/>
    </xf>
    <xf numFmtId="0" fontId="10" fillId="28" borderId="28" xfId="165" applyNumberFormat="1" applyFont="1" applyFill="1" applyBorder="1" applyAlignment="1">
      <alignment horizontal="left" vertical="top" wrapText="1"/>
      <protection/>
    </xf>
    <xf numFmtId="4" fontId="10" fillId="28" borderId="28" xfId="165" applyNumberFormat="1" applyFont="1" applyFill="1" applyBorder="1" applyAlignment="1">
      <alignment horizontal="right" vertical="top" wrapText="1"/>
      <protection/>
    </xf>
    <xf numFmtId="177" fontId="10" fillId="28" borderId="28" xfId="165" applyNumberFormat="1" applyFont="1" applyFill="1" applyBorder="1" applyAlignment="1">
      <alignment horizontal="right" vertical="top" wrapText="1"/>
      <protection/>
    </xf>
    <xf numFmtId="0" fontId="10" fillId="28" borderId="28" xfId="165" applyNumberFormat="1" applyFont="1" applyFill="1" applyBorder="1" applyAlignment="1">
      <alignment horizontal="left" vertical="top" wrapText="1" indent="1"/>
      <protection/>
    </xf>
    <xf numFmtId="0" fontId="10" fillId="28" borderId="28" xfId="165" applyNumberFormat="1" applyFont="1" applyFill="1" applyBorder="1" applyAlignment="1">
      <alignment horizontal="left" vertical="top" wrapText="1" indent="2"/>
      <protection/>
    </xf>
    <xf numFmtId="0" fontId="10" fillId="28" borderId="28" xfId="165" applyNumberFormat="1" applyFont="1" applyFill="1" applyBorder="1" applyAlignment="1">
      <alignment horizontal="left" vertical="top" wrapText="1" indent="3"/>
      <protection/>
    </xf>
    <xf numFmtId="0" fontId="10" fillId="28" borderId="28" xfId="165" applyNumberFormat="1" applyFont="1" applyFill="1" applyBorder="1" applyAlignment="1">
      <alignment horizontal="left" vertical="top" wrapText="1" indent="4"/>
      <protection/>
    </xf>
    <xf numFmtId="0" fontId="10" fillId="11" borderId="28" xfId="165" applyNumberFormat="1" applyFont="1" applyFill="1" applyBorder="1" applyAlignment="1">
      <alignment horizontal="left" vertical="top" wrapText="1" indent="5"/>
      <protection/>
    </xf>
    <xf numFmtId="4" fontId="10" fillId="11" borderId="28" xfId="165" applyNumberFormat="1" applyFont="1" applyFill="1" applyBorder="1" applyAlignment="1">
      <alignment horizontal="right" vertical="top" wrapText="1"/>
      <protection/>
    </xf>
    <xf numFmtId="177" fontId="10" fillId="11" borderId="28" xfId="165" applyNumberFormat="1" applyFont="1" applyFill="1" applyBorder="1" applyAlignment="1">
      <alignment horizontal="right" vertical="top" wrapText="1"/>
      <protection/>
    </xf>
    <xf numFmtId="0" fontId="0" fillId="11" borderId="28" xfId="165" applyNumberFormat="1" applyFont="1" applyFill="1" applyBorder="1" applyAlignment="1">
      <alignment horizontal="left" vertical="top" wrapText="1" indent="6"/>
      <protection/>
    </xf>
    <xf numFmtId="4" fontId="0" fillId="11" borderId="28" xfId="165" applyNumberFormat="1" applyFont="1" applyFill="1" applyBorder="1" applyAlignment="1">
      <alignment horizontal="right" vertical="top" wrapText="1"/>
      <protection/>
    </xf>
    <xf numFmtId="177" fontId="0" fillId="11" borderId="28" xfId="165" applyNumberFormat="1" applyFont="1" applyFill="1" applyBorder="1" applyAlignment="1">
      <alignment horizontal="right" vertical="top" wrapText="1"/>
      <protection/>
    </xf>
    <xf numFmtId="2" fontId="0" fillId="11" borderId="28" xfId="165" applyNumberFormat="1" applyFont="1" applyFill="1" applyBorder="1" applyAlignment="1">
      <alignment horizontal="right" vertical="top" wrapText="1"/>
      <protection/>
    </xf>
    <xf numFmtId="0" fontId="10" fillId="11" borderId="28" xfId="165" applyNumberFormat="1" applyFont="1" applyFill="1" applyBorder="1" applyAlignment="1">
      <alignment horizontal="right" vertical="top" wrapText="1"/>
      <protection/>
    </xf>
    <xf numFmtId="0" fontId="0" fillId="11" borderId="28" xfId="165" applyNumberFormat="1" applyFont="1" applyFill="1" applyBorder="1" applyAlignment="1">
      <alignment horizontal="right" vertical="top" wrapText="1"/>
      <protection/>
    </xf>
    <xf numFmtId="176" fontId="0" fillId="11" borderId="28" xfId="165" applyNumberFormat="1" applyFont="1" applyFill="1" applyBorder="1" applyAlignment="1">
      <alignment horizontal="right" vertical="top" wrapText="1"/>
      <protection/>
    </xf>
    <xf numFmtId="0" fontId="10" fillId="28" borderId="28" xfId="165" applyNumberFormat="1" applyFont="1" applyFill="1" applyBorder="1" applyAlignment="1">
      <alignment horizontal="right" vertical="top" wrapText="1"/>
      <protection/>
    </xf>
    <xf numFmtId="0" fontId="10" fillId="71" borderId="28" xfId="165" applyNumberFormat="1" applyFont="1" applyFill="1" applyBorder="1" applyAlignment="1">
      <alignment horizontal="left" vertical="top" wrapText="1" indent="5"/>
      <protection/>
    </xf>
    <xf numFmtId="4" fontId="10" fillId="71" borderId="28" xfId="165" applyNumberFormat="1" applyFont="1" applyFill="1" applyBorder="1" applyAlignment="1">
      <alignment horizontal="right" vertical="top" wrapText="1"/>
      <protection/>
    </xf>
    <xf numFmtId="0" fontId="3" fillId="71" borderId="0" xfId="165" applyFill="1" applyAlignment="1">
      <alignment horizontal="left"/>
      <protection/>
    </xf>
    <xf numFmtId="176" fontId="10" fillId="53" borderId="28" xfId="165" applyNumberFormat="1" applyFont="1" applyFill="1" applyBorder="1" applyAlignment="1">
      <alignment horizontal="right" vertical="top" wrapText="1"/>
      <protection/>
    </xf>
    <xf numFmtId="0" fontId="10" fillId="87" borderId="28" xfId="165" applyNumberFormat="1" applyFont="1" applyFill="1" applyBorder="1" applyAlignment="1">
      <alignment horizontal="left" vertical="top" wrapText="1" indent="5"/>
      <protection/>
    </xf>
    <xf numFmtId="4" fontId="10" fillId="87" borderId="28" xfId="165" applyNumberFormat="1" applyFont="1" applyFill="1" applyBorder="1" applyAlignment="1">
      <alignment horizontal="right" vertical="top" wrapText="1"/>
      <protection/>
    </xf>
    <xf numFmtId="2" fontId="10" fillId="28" borderId="28" xfId="165" applyNumberFormat="1" applyFont="1" applyFill="1" applyBorder="1" applyAlignment="1">
      <alignment horizontal="right" vertical="top" wrapText="1"/>
      <protection/>
    </xf>
    <xf numFmtId="2" fontId="10" fillId="11" borderId="28" xfId="165" applyNumberFormat="1" applyFont="1" applyFill="1" applyBorder="1" applyAlignment="1">
      <alignment horizontal="right" vertical="top" wrapText="1"/>
      <protection/>
    </xf>
    <xf numFmtId="176" fontId="10" fillId="11" borderId="28" xfId="165" applyNumberFormat="1" applyFont="1" applyFill="1" applyBorder="1" applyAlignment="1">
      <alignment horizontal="right" vertical="top" wrapText="1"/>
      <protection/>
    </xf>
    <xf numFmtId="3" fontId="3" fillId="0" borderId="0" xfId="165" applyNumberFormat="1" applyAlignment="1">
      <alignment horizontal="left"/>
      <protection/>
    </xf>
    <xf numFmtId="1" fontId="3" fillId="0" borderId="0" xfId="165" applyNumberFormat="1" applyAlignment="1">
      <alignment horizontal="left"/>
      <protection/>
    </xf>
    <xf numFmtId="177" fontId="3" fillId="0" borderId="0" xfId="165" applyNumberFormat="1" applyAlignment="1">
      <alignment horizontal="left"/>
      <protection/>
    </xf>
    <xf numFmtId="3" fontId="3" fillId="71" borderId="0" xfId="165" applyNumberFormat="1" applyFill="1" applyAlignment="1">
      <alignment horizontal="left"/>
      <protection/>
    </xf>
    <xf numFmtId="0" fontId="10" fillId="88" borderId="28" xfId="165" applyNumberFormat="1" applyFont="1" applyFill="1" applyBorder="1" applyAlignment="1">
      <alignment horizontal="left" vertical="top" wrapText="1" indent="5"/>
      <protection/>
    </xf>
    <xf numFmtId="0" fontId="10" fillId="62" borderId="28" xfId="165" applyNumberFormat="1" applyFont="1" applyFill="1" applyBorder="1" applyAlignment="1">
      <alignment horizontal="left" vertical="top" wrapText="1" indent="5"/>
      <protection/>
    </xf>
    <xf numFmtId="4" fontId="10" fillId="88" borderId="28" xfId="165" applyNumberFormat="1" applyFont="1" applyFill="1" applyBorder="1" applyAlignment="1">
      <alignment horizontal="right" vertical="top" wrapText="1"/>
      <protection/>
    </xf>
    <xf numFmtId="4" fontId="10" fillId="62" borderId="28" xfId="165" applyNumberFormat="1" applyFont="1" applyFill="1" applyBorder="1" applyAlignment="1">
      <alignment horizontal="right" vertical="top" wrapText="1"/>
      <protection/>
    </xf>
    <xf numFmtId="175" fontId="3" fillId="71" borderId="0" xfId="165" applyNumberFormat="1" applyFill="1" applyAlignment="1">
      <alignment horizontal="left"/>
      <protection/>
    </xf>
    <xf numFmtId="175" fontId="3" fillId="0" borderId="0" xfId="165" applyNumberFormat="1" applyAlignment="1">
      <alignment horizontal="left"/>
      <protection/>
    </xf>
    <xf numFmtId="2" fontId="14" fillId="89" borderId="3" xfId="0" applyNumberFormat="1" applyFont="1" applyFill="1" applyBorder="1" applyAlignment="1">
      <alignment horizontal="center"/>
    </xf>
    <xf numFmtId="2" fontId="1" fillId="89" borderId="3" xfId="0" applyNumberFormat="1" applyFont="1" applyFill="1" applyBorder="1" applyAlignment="1">
      <alignment horizontal="center"/>
    </xf>
    <xf numFmtId="2" fontId="8" fillId="89" borderId="3" xfId="0" applyNumberFormat="1" applyFont="1" applyFill="1" applyBorder="1" applyAlignment="1">
      <alignment horizontal="center"/>
    </xf>
    <xf numFmtId="2" fontId="1" fillId="90" borderId="3" xfId="0" applyNumberFormat="1" applyFont="1" applyFill="1" applyBorder="1" applyAlignment="1">
      <alignment horizontal="center"/>
    </xf>
    <xf numFmtId="2" fontId="1" fillId="89" borderId="23" xfId="0" applyNumberFormat="1" applyFont="1" applyFill="1" applyBorder="1" applyAlignment="1">
      <alignment horizontal="center"/>
    </xf>
    <xf numFmtId="175" fontId="13" fillId="89" borderId="3" xfId="0" applyNumberFormat="1" applyFont="1" applyFill="1" applyBorder="1" applyAlignment="1">
      <alignment horizontal="center" vertical="top" wrapText="1"/>
    </xf>
    <xf numFmtId="2" fontId="8" fillId="89" borderId="23" xfId="0" applyNumberFormat="1" applyFont="1" applyFill="1" applyBorder="1" applyAlignment="1">
      <alignment horizontal="center"/>
    </xf>
    <xf numFmtId="2" fontId="1" fillId="89" borderId="24" xfId="0" applyNumberFormat="1" applyFont="1" applyFill="1" applyBorder="1" applyAlignment="1">
      <alignment horizontal="center"/>
    </xf>
    <xf numFmtId="174" fontId="1" fillId="89" borderId="3" xfId="0" applyNumberFormat="1" applyFont="1" applyFill="1" applyBorder="1" applyAlignment="1">
      <alignment horizontal="center"/>
    </xf>
    <xf numFmtId="4" fontId="1" fillId="89" borderId="3" xfId="0" applyNumberFormat="1" applyFont="1" applyFill="1" applyBorder="1" applyAlignment="1">
      <alignment horizontal="center"/>
    </xf>
    <xf numFmtId="0" fontId="10" fillId="0" borderId="28" xfId="165" applyNumberFormat="1" applyFont="1" applyFill="1" applyBorder="1" applyAlignment="1">
      <alignment horizontal="left" vertical="top" wrapText="1" indent="5"/>
      <protection/>
    </xf>
    <xf numFmtId="4" fontId="10" fillId="0" borderId="28" xfId="165" applyNumberFormat="1" applyFont="1" applyFill="1" applyBorder="1" applyAlignment="1">
      <alignment horizontal="right" vertical="top" wrapText="1"/>
      <protection/>
    </xf>
    <xf numFmtId="4" fontId="3" fillId="71" borderId="0" xfId="165" applyNumberFormat="1" applyFill="1" applyAlignment="1">
      <alignment horizontal="left"/>
      <protection/>
    </xf>
    <xf numFmtId="2" fontId="8" fillId="62" borderId="3" xfId="0" applyNumberFormat="1" applyFont="1" applyFill="1" applyBorder="1" applyAlignment="1">
      <alignment horizontal="center"/>
    </xf>
    <xf numFmtId="4" fontId="81" fillId="91" borderId="0" xfId="0" applyNumberFormat="1" applyFont="1" applyFill="1" applyAlignment="1">
      <alignment horizontal="center"/>
    </xf>
    <xf numFmtId="2" fontId="1" fillId="0" borderId="33" xfId="0" applyNumberFormat="1" applyFont="1" applyBorder="1" applyAlignment="1">
      <alignment horizontal="center"/>
    </xf>
    <xf numFmtId="4" fontId="3" fillId="61" borderId="34" xfId="0" applyNumberFormat="1" applyFont="1" applyFill="1" applyBorder="1" applyAlignment="1">
      <alignment horizontal="left"/>
    </xf>
    <xf numFmtId="2" fontId="14" fillId="62" borderId="3" xfId="0" applyNumberFormat="1" applyFont="1" applyFill="1" applyBorder="1" applyAlignment="1">
      <alignment horizontal="center"/>
    </xf>
    <xf numFmtId="2" fontId="1" fillId="62" borderId="3" xfId="0" applyNumberFormat="1" applyFont="1" applyFill="1" applyBorder="1" applyAlignment="1">
      <alignment horizontal="right"/>
    </xf>
    <xf numFmtId="2" fontId="0" fillId="62" borderId="3" xfId="0" applyNumberFormat="1" applyFill="1" applyBorder="1" applyAlignment="1">
      <alignment horizontal="left"/>
    </xf>
    <xf numFmtId="2" fontId="14" fillId="62" borderId="3" xfId="0" applyNumberFormat="1" applyFont="1" applyFill="1" applyBorder="1" applyAlignment="1">
      <alignment horizontal="right"/>
    </xf>
    <xf numFmtId="2" fontId="1" fillId="62" borderId="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left"/>
    </xf>
    <xf numFmtId="175" fontId="0" fillId="78" borderId="24" xfId="0" applyNumberFormat="1" applyFill="1" applyBorder="1" applyAlignment="1">
      <alignment horizontal="left"/>
    </xf>
    <xf numFmtId="220" fontId="3" fillId="0" borderId="0" xfId="165" applyNumberFormat="1" applyAlignment="1">
      <alignment horizontal="left"/>
      <protection/>
    </xf>
    <xf numFmtId="3" fontId="0" fillId="78" borderId="24" xfId="0" applyNumberFormat="1" applyFill="1" applyBorder="1" applyAlignment="1">
      <alignment horizontal="left"/>
    </xf>
    <xf numFmtId="4" fontId="8" fillId="91" borderId="3" xfId="0" applyNumberFormat="1" applyFont="1" applyFill="1" applyBorder="1" applyAlignment="1">
      <alignment horizontal="center"/>
    </xf>
    <xf numFmtId="4" fontId="8" fillId="54" borderId="3" xfId="0" applyNumberFormat="1" applyFont="1" applyFill="1" applyBorder="1" applyAlignment="1">
      <alignment horizontal="center"/>
    </xf>
    <xf numFmtId="4" fontId="1" fillId="71" borderId="3" xfId="0" applyNumberFormat="1" applyFont="1" applyFill="1" applyBorder="1" applyAlignment="1">
      <alignment horizontal="center"/>
    </xf>
    <xf numFmtId="0" fontId="0" fillId="78" borderId="35" xfId="0" applyFill="1" applyBorder="1" applyAlignment="1">
      <alignment horizontal="center"/>
    </xf>
    <xf numFmtId="0" fontId="0" fillId="78" borderId="36" xfId="0" applyFill="1" applyBorder="1" applyAlignment="1">
      <alignment horizontal="center"/>
    </xf>
    <xf numFmtId="0" fontId="10" fillId="28" borderId="28" xfId="165" applyNumberFormat="1" applyFont="1" applyFill="1" applyBorder="1" applyAlignment="1">
      <alignment horizontal="center" vertical="top" wrapText="1"/>
      <protection/>
    </xf>
    <xf numFmtId="4" fontId="10" fillId="28" borderId="28" xfId="165" applyNumberFormat="1" applyFont="1" applyFill="1" applyBorder="1" applyAlignment="1">
      <alignment horizontal="center" vertical="top" wrapText="1"/>
      <protection/>
    </xf>
    <xf numFmtId="0" fontId="11" fillId="55" borderId="37" xfId="223" applyFont="1" applyFill="1" applyBorder="1" applyAlignment="1">
      <alignment horizontal="center" vertical="top" wrapText="1"/>
      <protection/>
    </xf>
    <xf numFmtId="0" fontId="11" fillId="55" borderId="38" xfId="223" applyFont="1" applyFill="1" applyBorder="1" applyAlignment="1">
      <alignment horizontal="center" vertical="top" wrapText="1"/>
      <protection/>
    </xf>
    <xf numFmtId="0" fontId="11" fillId="55" borderId="39" xfId="223" applyFont="1" applyFill="1" applyBorder="1" applyAlignment="1">
      <alignment horizontal="center" vertical="top" wrapText="1"/>
      <protection/>
    </xf>
    <xf numFmtId="0" fontId="7" fillId="71" borderId="21" xfId="0" applyNumberFormat="1" applyFont="1" applyFill="1" applyBorder="1" applyAlignment="1">
      <alignment vertical="top" wrapText="1"/>
    </xf>
    <xf numFmtId="9" fontId="1" fillId="92" borderId="23" xfId="251" applyFont="1" applyFill="1" applyBorder="1" applyAlignment="1">
      <alignment horizontal="center" wrapText="1"/>
    </xf>
    <xf numFmtId="4" fontId="4" fillId="0" borderId="26" xfId="223" applyNumberFormat="1" applyFont="1" applyFill="1" applyBorder="1" applyAlignment="1">
      <alignment horizontal="center" vertical="top" wrapText="1"/>
      <protection/>
    </xf>
    <xf numFmtId="177" fontId="10" fillId="0" borderId="28" xfId="165" applyNumberFormat="1" applyFont="1" applyFill="1" applyBorder="1" applyAlignment="1">
      <alignment horizontal="right" vertical="top" wrapText="1"/>
      <protection/>
    </xf>
    <xf numFmtId="2" fontId="10" fillId="0" borderId="28" xfId="165" applyNumberFormat="1" applyFont="1" applyFill="1" applyBorder="1" applyAlignment="1">
      <alignment horizontal="right" vertical="top" wrapText="1"/>
      <protection/>
    </xf>
    <xf numFmtId="0" fontId="3" fillId="0" borderId="0" xfId="165" applyFill="1" applyAlignment="1">
      <alignment horizontal="left"/>
      <protection/>
    </xf>
  </cellXfs>
  <cellStyles count="298">
    <cellStyle name="Normal" xfId="0"/>
    <cellStyle name="0,0&#13;&#10;NA&#13;&#10;" xfId="15"/>
    <cellStyle name="20% — акцент1" xfId="16"/>
    <cellStyle name="20% - Акцент1 1" xfId="17"/>
    <cellStyle name="20% - Акцент1 2" xfId="18"/>
    <cellStyle name="20% - Акцент1 3" xfId="19"/>
    <cellStyle name="20% — акцент2" xfId="20"/>
    <cellStyle name="20% - Акцент2 1" xfId="21"/>
    <cellStyle name="20% - Акцент2 2" xfId="22"/>
    <cellStyle name="20% - Акцент2 3" xfId="23"/>
    <cellStyle name="20% — акцент3" xfId="24"/>
    <cellStyle name="20% - Акцент3 1" xfId="25"/>
    <cellStyle name="20% - Акцент3 2" xfId="26"/>
    <cellStyle name="20% - Акцент3 3" xfId="27"/>
    <cellStyle name="20% — акцент4" xfId="28"/>
    <cellStyle name="20% - Акцент4 1" xfId="29"/>
    <cellStyle name="20% - Акцент4 2" xfId="30"/>
    <cellStyle name="20% - Акцент4 3" xfId="31"/>
    <cellStyle name="20% — акцент5" xfId="32"/>
    <cellStyle name="20% - Акцент5 1" xfId="33"/>
    <cellStyle name="20% - Акцент5 2" xfId="34"/>
    <cellStyle name="20% - Акцент5 3" xfId="35"/>
    <cellStyle name="20% — акцент6" xfId="36"/>
    <cellStyle name="20% - Акцент6 1" xfId="37"/>
    <cellStyle name="20% - Акцент6 2" xfId="38"/>
    <cellStyle name="20% - Акцент6 3" xfId="39"/>
    <cellStyle name="40% — акцент1" xfId="40"/>
    <cellStyle name="40% - Акцент1 1" xfId="41"/>
    <cellStyle name="40% - Акцент1 2" xfId="42"/>
    <cellStyle name="40% - Акцент1 3" xfId="43"/>
    <cellStyle name="40% — акцент2" xfId="44"/>
    <cellStyle name="40% - Акцент2 1" xfId="45"/>
    <cellStyle name="40% - Акцент2 2" xfId="46"/>
    <cellStyle name="40% - Акцент2 3" xfId="47"/>
    <cellStyle name="40% — акцент3" xfId="48"/>
    <cellStyle name="40% - Акцент3 1" xfId="49"/>
    <cellStyle name="40% - Акцент3 2" xfId="50"/>
    <cellStyle name="40% - Акцент3 3" xfId="51"/>
    <cellStyle name="40% — акцент4" xfId="52"/>
    <cellStyle name="40% - Акцент4 1" xfId="53"/>
    <cellStyle name="40% - Акцент4 2" xfId="54"/>
    <cellStyle name="40% - Акцент4 3" xfId="55"/>
    <cellStyle name="40% — акцент5" xfId="56"/>
    <cellStyle name="40% - Акцент5 1" xfId="57"/>
    <cellStyle name="40% - Акцент5 2" xfId="58"/>
    <cellStyle name="40% - Акцент5 3" xfId="59"/>
    <cellStyle name="40% — акцент6" xfId="60"/>
    <cellStyle name="40% - Акцент6 1" xfId="61"/>
    <cellStyle name="40% - Акцент6 2" xfId="62"/>
    <cellStyle name="40% - Акцент6 3" xfId="63"/>
    <cellStyle name="60% — акцент1" xfId="64"/>
    <cellStyle name="60% - Акцент1 1" xfId="65"/>
    <cellStyle name="60% - Акцент1 2" xfId="66"/>
    <cellStyle name="60% - Акцент1 3" xfId="67"/>
    <cellStyle name="60% — акцент2" xfId="68"/>
    <cellStyle name="60% - Акцент2 1" xfId="69"/>
    <cellStyle name="60% - Акцент2 2" xfId="70"/>
    <cellStyle name="60% - Акцент2 3" xfId="71"/>
    <cellStyle name="60% — акцент3" xfId="72"/>
    <cellStyle name="60% - Акцент3 1" xfId="73"/>
    <cellStyle name="60% - Акцент3 2" xfId="74"/>
    <cellStyle name="60% - Акцент3 3" xfId="75"/>
    <cellStyle name="60% — акцент4" xfId="76"/>
    <cellStyle name="60% - Акцент4 1" xfId="77"/>
    <cellStyle name="60% - Акцент4 2" xfId="78"/>
    <cellStyle name="60% - Акцент4 3" xfId="79"/>
    <cellStyle name="60% — акцент5" xfId="80"/>
    <cellStyle name="60% - Акцент5 1" xfId="81"/>
    <cellStyle name="60% - Акцент5 2" xfId="82"/>
    <cellStyle name="60% - Акцент5 3" xfId="83"/>
    <cellStyle name="60% — акцент6" xfId="84"/>
    <cellStyle name="60% - Акцент6 1" xfId="85"/>
    <cellStyle name="60% - Акцент6 2" xfId="86"/>
    <cellStyle name="60% - Акцент6 3" xfId="87"/>
    <cellStyle name="Excel Built-in Normal" xfId="88"/>
    <cellStyle name="Excel_BuiltIn_Comma 1" xfId="89"/>
    <cellStyle name="Legal 8½ x 14 in" xfId="90"/>
    <cellStyle name="Акцент1" xfId="91"/>
    <cellStyle name="Акцент1 1" xfId="92"/>
    <cellStyle name="Акцент1 2" xfId="93"/>
    <cellStyle name="Акцент1 3" xfId="94"/>
    <cellStyle name="Акцент2" xfId="95"/>
    <cellStyle name="Акцент2 1" xfId="96"/>
    <cellStyle name="Акцент2 2" xfId="97"/>
    <cellStyle name="Акцент2 3" xfId="98"/>
    <cellStyle name="Акцент3" xfId="99"/>
    <cellStyle name="Акцент3 1" xfId="100"/>
    <cellStyle name="Акцент3 2" xfId="101"/>
    <cellStyle name="Акцент3 3" xfId="102"/>
    <cellStyle name="Акцент4" xfId="103"/>
    <cellStyle name="Акцент4 1" xfId="104"/>
    <cellStyle name="Акцент4 2" xfId="105"/>
    <cellStyle name="Акцент4 3" xfId="106"/>
    <cellStyle name="Акцент5" xfId="107"/>
    <cellStyle name="Акцент5 1" xfId="108"/>
    <cellStyle name="Акцент5 2" xfId="109"/>
    <cellStyle name="Акцент6" xfId="110"/>
    <cellStyle name="Акцент6 1" xfId="111"/>
    <cellStyle name="Акцент6 2" xfId="112"/>
    <cellStyle name="Акцент6 3" xfId="113"/>
    <cellStyle name="Ввод " xfId="114"/>
    <cellStyle name="Ввод  1" xfId="115"/>
    <cellStyle name="Ввод  2" xfId="116"/>
    <cellStyle name="Ввод  3" xfId="117"/>
    <cellStyle name="Вывод" xfId="118"/>
    <cellStyle name="Вывод 1" xfId="119"/>
    <cellStyle name="Вывод 2" xfId="120"/>
    <cellStyle name="Вывод 3" xfId="121"/>
    <cellStyle name="Вычисление" xfId="122"/>
    <cellStyle name="Вычисление 1" xfId="123"/>
    <cellStyle name="Вычисление 2" xfId="124"/>
    <cellStyle name="Вычисление 3" xfId="125"/>
    <cellStyle name="Hyperlink" xfId="126"/>
    <cellStyle name="Гиперссылка 2" xfId="127"/>
    <cellStyle name="Гиперссылка 2 2" xfId="128"/>
    <cellStyle name="Currency" xfId="129"/>
    <cellStyle name="Currency [0]" xfId="130"/>
    <cellStyle name="Денежный 2" xfId="131"/>
    <cellStyle name="Заголовок 1" xfId="132"/>
    <cellStyle name="Заголовок 1 1" xfId="133"/>
    <cellStyle name="Заголовок 1 2" xfId="134"/>
    <cellStyle name="Заголовок 1 3" xfId="135"/>
    <cellStyle name="Заголовок 2" xfId="136"/>
    <cellStyle name="Заголовок 2 1" xfId="137"/>
    <cellStyle name="Заголовок 2 2" xfId="138"/>
    <cellStyle name="Заголовок 2 3" xfId="139"/>
    <cellStyle name="Заголовок 3" xfId="140"/>
    <cellStyle name="Заголовок 3 1" xfId="141"/>
    <cellStyle name="Заголовок 3 2" xfId="142"/>
    <cellStyle name="Заголовок 3 3" xfId="143"/>
    <cellStyle name="Заголовок 4" xfId="144"/>
    <cellStyle name="Заголовок 4 1" xfId="145"/>
    <cellStyle name="Заголовок 4 2" xfId="146"/>
    <cellStyle name="Заголовок 4 3" xfId="147"/>
    <cellStyle name="Итог" xfId="148"/>
    <cellStyle name="Итог 1" xfId="149"/>
    <cellStyle name="Итог 2" xfId="150"/>
    <cellStyle name="Итог 3" xfId="151"/>
    <cellStyle name="Контрольная ячейка" xfId="152"/>
    <cellStyle name="Контрольная ячейка 1" xfId="153"/>
    <cellStyle name="Контрольная ячейка 2" xfId="154"/>
    <cellStyle name="Контрольная ячейка 3" xfId="155"/>
    <cellStyle name="Название" xfId="156"/>
    <cellStyle name="Название 1" xfId="157"/>
    <cellStyle name="Название 2" xfId="158"/>
    <cellStyle name="Название 3" xfId="159"/>
    <cellStyle name="Нейтральный" xfId="160"/>
    <cellStyle name="Нейтральный 1" xfId="161"/>
    <cellStyle name="Нейтральный 2" xfId="162"/>
    <cellStyle name="Нейтральный 3" xfId="163"/>
    <cellStyle name="Обычный 10" xfId="164"/>
    <cellStyle name="Обычный 10 3" xfId="165"/>
    <cellStyle name="Обычный 11" xfId="166"/>
    <cellStyle name="Обычный 12" xfId="167"/>
    <cellStyle name="Обычный 13" xfId="168"/>
    <cellStyle name="Обычный 14" xfId="169"/>
    <cellStyle name="Обычный 15" xfId="170"/>
    <cellStyle name="Обычный 16" xfId="171"/>
    <cellStyle name="Обычный 17" xfId="172"/>
    <cellStyle name="Обычный 18" xfId="173"/>
    <cellStyle name="Обычный 2" xfId="174"/>
    <cellStyle name="Обычный 2 2" xfId="175"/>
    <cellStyle name="Обычный 2 2 2" xfId="176"/>
    <cellStyle name="Обычный 2 2 2 3" xfId="177"/>
    <cellStyle name="Обычный 2 2 2 4" xfId="178"/>
    <cellStyle name="Обычный 2 2 3" xfId="179"/>
    <cellStyle name="Обычный 2 2 3 2" xfId="180"/>
    <cellStyle name="Обычный 2 29" xfId="181"/>
    <cellStyle name="Обычный 2 3" xfId="182"/>
    <cellStyle name="Обычный 2 3 2" xfId="183"/>
    <cellStyle name="Обычный 2 3 3" xfId="184"/>
    <cellStyle name="Обычный 2 3 4" xfId="185"/>
    <cellStyle name="Обычный 2 3 6" xfId="186"/>
    <cellStyle name="Обычный 2 4" xfId="187"/>
    <cellStyle name="Обычный 2 4 2" xfId="188"/>
    <cellStyle name="Обычный 2 5" xfId="189"/>
    <cellStyle name="Обычный 2 5 3" xfId="190"/>
    <cellStyle name="Обычный 2 6" xfId="191"/>
    <cellStyle name="Обычный 2 7" xfId="192"/>
    <cellStyle name="Обычный 3" xfId="193"/>
    <cellStyle name="Обычный 3 2" xfId="194"/>
    <cellStyle name="Обычный 3 2 2" xfId="195"/>
    <cellStyle name="Обычный 3 2 2 2" xfId="196"/>
    <cellStyle name="Обычный 3 2 3" xfId="197"/>
    <cellStyle name="Обычный 3 2 3 2" xfId="198"/>
    <cellStyle name="Обычный 3 2 4" xfId="199"/>
    <cellStyle name="Обычный 3 3" xfId="200"/>
    <cellStyle name="Обычный 3 3 2" xfId="201"/>
    <cellStyle name="Обычный 3 3 2 2" xfId="202"/>
    <cellStyle name="Обычный 3 4" xfId="203"/>
    <cellStyle name="Обычный 3 4 2" xfId="204"/>
    <cellStyle name="Обычный 3 5" xfId="205"/>
    <cellStyle name="Обычный 3 6" xfId="206"/>
    <cellStyle name="Обычный 4" xfId="207"/>
    <cellStyle name="Обычный 4 2" xfId="208"/>
    <cellStyle name="Обычный 4 2 2" xfId="209"/>
    <cellStyle name="Обычный 4 3" xfId="210"/>
    <cellStyle name="Обычный 4 3 2" xfId="211"/>
    <cellStyle name="Обычный 4 4" xfId="212"/>
    <cellStyle name="Обычный 5" xfId="213"/>
    <cellStyle name="Обычный 5 2" xfId="214"/>
    <cellStyle name="Обычный 5 2 2" xfId="215"/>
    <cellStyle name="Обычный 6" xfId="216"/>
    <cellStyle name="Обычный 6 2" xfId="217"/>
    <cellStyle name="Обычный 6 3" xfId="218"/>
    <cellStyle name="Обычный 7" xfId="219"/>
    <cellStyle name="Обычный 7 2" xfId="220"/>
    <cellStyle name="Обычный 8" xfId="221"/>
    <cellStyle name="Обычный 9" xfId="222"/>
    <cellStyle name="Обычный_Лист1" xfId="223"/>
    <cellStyle name="Followed Hyperlink" xfId="224"/>
    <cellStyle name="Плохой" xfId="225"/>
    <cellStyle name="Плохой 1" xfId="226"/>
    <cellStyle name="Плохой 2" xfId="227"/>
    <cellStyle name="Плохой 3" xfId="228"/>
    <cellStyle name="Пояснение" xfId="229"/>
    <cellStyle name="Пояснение 1" xfId="230"/>
    <cellStyle name="Пояснение 2" xfId="231"/>
    <cellStyle name="Примечание" xfId="232"/>
    <cellStyle name="Примечание 1" xfId="233"/>
    <cellStyle name="Примечание 2" xfId="234"/>
    <cellStyle name="Примечание 2 2" xfId="235"/>
    <cellStyle name="Примечание 2 2 2" xfId="236"/>
    <cellStyle name="Примечание 2 3" xfId="237"/>
    <cellStyle name="Percent" xfId="238"/>
    <cellStyle name="Процентный 10" xfId="239"/>
    <cellStyle name="Процентный 10 2" xfId="240"/>
    <cellStyle name="Процентный 2" xfId="241"/>
    <cellStyle name="Процентный 2 2" xfId="242"/>
    <cellStyle name="Процентный 2 2 2" xfId="243"/>
    <cellStyle name="Процентный 2 2 3" xfId="244"/>
    <cellStyle name="Процентный 2 3" xfId="245"/>
    <cellStyle name="Процентный 2 3 2" xfId="246"/>
    <cellStyle name="Процентный 2 4" xfId="247"/>
    <cellStyle name="Процентный 2 5" xfId="248"/>
    <cellStyle name="Процентный 2 6" xfId="249"/>
    <cellStyle name="Процентный 22" xfId="250"/>
    <cellStyle name="Процентный 3" xfId="251"/>
    <cellStyle name="Процентный 3 2" xfId="252"/>
    <cellStyle name="Процентный 3 3" xfId="253"/>
    <cellStyle name="Процентный 3 4" xfId="254"/>
    <cellStyle name="Процентный 4" xfId="255"/>
    <cellStyle name="Процентный 4 2" xfId="256"/>
    <cellStyle name="Процентный 5" xfId="257"/>
    <cellStyle name="Процентный 6" xfId="258"/>
    <cellStyle name="Процентный 7" xfId="259"/>
    <cellStyle name="Процентный 8" xfId="260"/>
    <cellStyle name="Процентный 9" xfId="261"/>
    <cellStyle name="Связанная ячейка" xfId="262"/>
    <cellStyle name="Связанная ячейка 1" xfId="263"/>
    <cellStyle name="Связанная ячейка 2" xfId="264"/>
    <cellStyle name="Связанная ячейка 3" xfId="265"/>
    <cellStyle name="Текст предупреждения" xfId="266"/>
    <cellStyle name="Текст предупреждения 1" xfId="267"/>
    <cellStyle name="Текст предупреждения 2" xfId="268"/>
    <cellStyle name="Comma" xfId="269"/>
    <cellStyle name="Comma [0]" xfId="270"/>
    <cellStyle name="Финансовый 10" xfId="271"/>
    <cellStyle name="Финансовый 11" xfId="272"/>
    <cellStyle name="Финансовый 12" xfId="273"/>
    <cellStyle name="Финансовый 12 2" xfId="274"/>
    <cellStyle name="Финансовый 12 3" xfId="275"/>
    <cellStyle name="Финансовый 12 4" xfId="276"/>
    <cellStyle name="Финансовый 13" xfId="277"/>
    <cellStyle name="Финансовый 14" xfId="278"/>
    <cellStyle name="Финансовый 2" xfId="279"/>
    <cellStyle name="Финансовый 2 2" xfId="280"/>
    <cellStyle name="Финансовый 2 2 2" xfId="281"/>
    <cellStyle name="Финансовый 2 3" xfId="282"/>
    <cellStyle name="Финансовый 2 3 2" xfId="283"/>
    <cellStyle name="Финансовый 2 4" xfId="284"/>
    <cellStyle name="Финансовый 2 4 2" xfId="285"/>
    <cellStyle name="Финансовый 2 5" xfId="286"/>
    <cellStyle name="Финансовый 2 6" xfId="287"/>
    <cellStyle name="Финансовый 2 7" xfId="288"/>
    <cellStyle name="Финансовый 3" xfId="289"/>
    <cellStyle name="Финансовый 3 2" xfId="290"/>
    <cellStyle name="Финансовый 3 2 2" xfId="291"/>
    <cellStyle name="Финансовый 3 3" xfId="292"/>
    <cellStyle name="Финансовый 3 3 2" xfId="293"/>
    <cellStyle name="Финансовый 3 4" xfId="294"/>
    <cellStyle name="Финансовый 3 5" xfId="295"/>
    <cellStyle name="Финансовый 3 6" xfId="296"/>
    <cellStyle name="Финансовый 4" xfId="297"/>
    <cellStyle name="Финансовый 4 2" xfId="298"/>
    <cellStyle name="Финансовый 4 3" xfId="299"/>
    <cellStyle name="Финансовый 4 4" xfId="300"/>
    <cellStyle name="Финансовый 5" xfId="301"/>
    <cellStyle name="Финансовый 5 2" xfId="302"/>
    <cellStyle name="Финансовый 5 3" xfId="303"/>
    <cellStyle name="Финансовый 6" xfId="304"/>
    <cellStyle name="Финансовый 7" xfId="305"/>
    <cellStyle name="Финансовый 8" xfId="306"/>
    <cellStyle name="Финансовый 9" xfId="307"/>
    <cellStyle name="Хороший" xfId="308"/>
    <cellStyle name="Хороший 1" xfId="309"/>
    <cellStyle name="Хороший 2" xfId="310"/>
    <cellStyle name="Хороший 3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5;&#1086;&#1082;&#1072;&#1079;&#1072;&#1090;&#1077;&#1083;&#1080;%20&#1082;&#1086;&#1084;&#1084;&#1077;&#1088;&#1095;&#1077;&#1089;&#1082;&#1086;&#1081;%20&#1076;&#1077;&#1103;&#1090;&#1077;&#1083;&#1100;&#1085;&#1086;&#1089;&#1090;&#1080;\2016%20&#1075;&#1086;&#1076;\&#1052;&#1077;&#1088;&#1095;&#1077;&#1085;&#1076;&#1072;&#1081;&#1079;&#1077;&#1088;&#1099;%20&#1087;&#1086;%20&#1089;&#1077;&#1090;&#1103;&#1084;%20&#1076;&#1083;&#1103;%20&#1048;&#1083;&#1100;&#1080;&#1085;&#1086;&#1081;%20&#1048;\&#1057;&#1074;&#1086;&#1076;%20&#1079;&#1072;&#1090;&#1088;&#1072;&#1090;&#1099;,%20&#1090;&#1072;&#1081;&#1084;&#1080;&#1085;&#1075;%20&#1084;&#1077;&#1088;&#1095;&#1077;&#1085;&#1076;&#1072;&#1081;&#1079;&#1077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791"/>
  <sheetViews>
    <sheetView zoomScale="80" zoomScaleNormal="80" zoomScalePageLayoutView="0" workbookViewId="0" topLeftCell="A1">
      <pane xSplit="1" ySplit="6" topLeftCell="B7" activePane="bottomRight" state="frozen"/>
      <selection pane="topLeft" activeCell="B435" sqref="B435"/>
      <selection pane="topRight" activeCell="B435" sqref="B435"/>
      <selection pane="bottomLeft" activeCell="B435" sqref="B435"/>
      <selection pane="bottomRight" activeCell="A29" sqref="A29:K31"/>
    </sheetView>
  </sheetViews>
  <sheetFormatPr defaultColWidth="12.5" defaultRowHeight="11.25" outlineLevelRow="1" outlineLevelCol="1"/>
  <cols>
    <col min="1" max="1" width="50.66015625" style="0" customWidth="1"/>
    <col min="2" max="2" width="16.5" style="0" customWidth="1" outlineLevel="1"/>
    <col min="3" max="3" width="18.33203125" style="0" hidden="1" customWidth="1" outlineLevel="1"/>
    <col min="4" max="4" width="21.66015625" style="0" hidden="1" customWidth="1" outlineLevel="1"/>
    <col min="5" max="5" width="21.66015625" style="0" hidden="1" customWidth="1"/>
    <col min="6" max="6" width="14.83203125" style="0" customWidth="1" outlineLevel="1"/>
    <col min="7" max="7" width="14.5" style="0" customWidth="1" outlineLevel="1"/>
    <col min="8" max="8" width="13.66015625" style="0" customWidth="1" outlineLevel="1"/>
    <col min="9" max="9" width="13.5" style="0" customWidth="1" outlineLevel="1"/>
    <col min="10" max="10" width="9.33203125" style="0" customWidth="1"/>
  </cols>
  <sheetData>
    <row r="1" spans="1:10" s="1" customFormat="1" ht="11.25" outlineLevel="1">
      <c r="A1" s="367">
        <f>J9-B9</f>
        <v>4868.453014383848</v>
      </c>
      <c r="B1" s="98"/>
      <c r="C1" s="99"/>
      <c r="D1" s="99"/>
      <c r="E1" s="99"/>
      <c r="F1" s="46"/>
      <c r="G1" s="30"/>
      <c r="H1" s="30"/>
      <c r="J1" s="44"/>
    </row>
    <row r="2" spans="1:10" s="47" customFormat="1" ht="18.75" outlineLevel="1">
      <c r="A2" s="78"/>
      <c r="B2" s="101"/>
      <c r="C2" s="102"/>
      <c r="D2" s="102"/>
      <c r="E2" s="102"/>
      <c r="F2" s="56"/>
      <c r="G2" s="55"/>
      <c r="H2" s="50"/>
      <c r="I2" s="30"/>
      <c r="J2" s="90"/>
    </row>
    <row r="3" spans="1:10" s="1" customFormat="1" ht="12" thickBot="1">
      <c r="A3" s="43"/>
      <c r="B3" s="27" t="s">
        <v>267</v>
      </c>
      <c r="C3" s="103"/>
      <c r="D3" s="99"/>
      <c r="E3" s="99"/>
      <c r="F3" s="49"/>
      <c r="G3" s="104"/>
      <c r="H3" s="79"/>
      <c r="I3" s="50"/>
      <c r="J3" s="44"/>
    </row>
    <row r="4" spans="1:9" s="2" customFormat="1" ht="15.75" thickBot="1">
      <c r="A4" s="105" t="s">
        <v>0</v>
      </c>
      <c r="B4" s="391">
        <v>32276.009329999997</v>
      </c>
      <c r="C4" s="106" t="s">
        <v>97</v>
      </c>
      <c r="D4" s="106" t="s">
        <v>97</v>
      </c>
      <c r="E4" s="107" t="s">
        <v>97</v>
      </c>
      <c r="F4" s="386" t="s">
        <v>234</v>
      </c>
      <c r="G4" s="387"/>
      <c r="H4" s="387"/>
      <c r="I4" s="388"/>
    </row>
    <row r="5" spans="1:10" s="1" customFormat="1" ht="51" customHeight="1">
      <c r="A5" s="108"/>
      <c r="B5" s="109"/>
      <c r="C5" s="110" t="s">
        <v>266</v>
      </c>
      <c r="D5" s="110" t="s">
        <v>122</v>
      </c>
      <c r="E5" s="111" t="s">
        <v>123</v>
      </c>
      <c r="F5" s="110"/>
      <c r="G5" s="390" t="s">
        <v>391</v>
      </c>
      <c r="H5" s="390" t="s">
        <v>122</v>
      </c>
      <c r="I5" s="390" t="s">
        <v>123</v>
      </c>
      <c r="J5" s="44"/>
    </row>
    <row r="6" spans="1:10" s="1" customFormat="1" ht="15">
      <c r="A6" s="3" t="s">
        <v>1</v>
      </c>
      <c r="B6" s="380">
        <f>SUM(C6:E6)</f>
        <v>14329.565379999998</v>
      </c>
      <c r="C6" s="381">
        <v>5185.978319999999</v>
      </c>
      <c r="D6" s="381">
        <v>7331.42686</v>
      </c>
      <c r="E6" s="381">
        <v>1812.1601999999998</v>
      </c>
      <c r="F6" s="32">
        <f>F30+F42+F54+F65+F71+F77+F83+F106+F112+F118+F124+F136+F142+F156+F162+F177+F183+F228+F234+F246+F252+F258+F264+F284+F290+F296+F301+F313+F319+F325+F331+F337+F343+F349+F354+F360+F366+F372+F385+F391+F397+F403+F416+F422+F428+F434+F447+F453+F459+F465+F485+F491+F497+F509+F521+F527+F533+F545+F557+F577+F583+F589+F595+F601+F621+F627+F633+F646+F652+F658+F671+F677+F683+F696+F702+F708+F714+F720+F726+F732+F738+F744+F750+F36+F503+F539+F48+F148+F218+F167+F172+F188+F756+F89+F551+F203+F193+F198+F223+F208+F213</f>
        <v>6.1290000000000004</v>
      </c>
      <c r="G6" s="32">
        <f>G30+G42+G54+G65+G71+G77+G83+G106+G112+G118+G124+G136+G142+G156+G162+G177+G183+G228+G234+G246+G252+G258+G264+G284+G290+G296+G301+G313+G319+G325+G331+G337+G343+G349+G354+G360+G366+G372+G385+G391+G397+G403+G416+G422+G428+G434+G447+G453+G459+G465+G485+G491+G497+G509+G521+G527+G533+G545+G557+G577+G583+G589+G595+G601+G621+G627+G633+G646+G652+G658+G671+G677+G683+G696+G702+G708+G714+G720+G726+G732+G738+G744+G750+G36+G503+G539+G48+G148+G218+G167+G172+G188+G756+G89+G551+G203+G193+G198+G223+G208</f>
        <v>1.08</v>
      </c>
      <c r="H6" s="32">
        <f>H30+H42+H54+H65+H71+H77+H83+H106+H112+H118+H124+H136+H142+H156+H162+H177+H183+H228+H234+H246+H252+H258+H264+H284+H290+H296+H301+H313+H319+H325+H331+H337+H343+H349+H354+H360+H366+H372+H385+H391+H397+H403+H416+H422+H428+H434+H447+H453+H459+H465+H485+H491+H497+H509+H521+H527+H533+H545+H557+H577+H583+H589+H595+H601+H621+H627+H633+H646+H652+H658+H671+H677+H683+H696+H702+H708+H714+H720+H726+H732+H738+H744+H750+H36+H503+H539+H48+H148+H218+H167+H172+H188+H756+H89+H551+H203+H193+H198+H223+H208+H213</f>
        <v>4.929</v>
      </c>
      <c r="I6" s="32">
        <f>I30+I42+I54+I65+I71+I77+I83+I106+I112+I118+I124+I136+I142+I156+I162+I177+I183+I228+I234+I246+I252+I258+I264+I284+I290+I296+I301+I313+I319+I325+I331+I337+I343+I349+I354+I360+I366+I372+I385+I391+I397+I403+I416+I422+I428+I434+I447+I453+I459+I465+I485+I491+I497+I509+I521+I527+I533+I545+I557+I577+I583+I589+I595+I601+I621+I627+I633+I646+I652+I658+I671+I677+I683+I696+I702+I708+I714+I720+I726+I732+I738+I744+I750+I36+I503+I539+I48+I148+I218+I167+I172+I188+I756+I89+I551+I203+I193+I198+I223+I208</f>
        <v>0.12</v>
      </c>
      <c r="J6" s="81"/>
    </row>
    <row r="7" spans="1:10" s="1" customFormat="1" ht="18.75" hidden="1">
      <c r="A7" s="114" t="s">
        <v>4</v>
      </c>
      <c r="B7" s="115"/>
      <c r="C7" s="116"/>
      <c r="D7" s="116"/>
      <c r="E7" s="116"/>
      <c r="F7" s="117"/>
      <c r="G7" s="118"/>
      <c r="H7" s="63"/>
      <c r="I7" s="118"/>
      <c r="J7" s="44"/>
    </row>
    <row r="8" spans="1:10" s="1" customFormat="1" ht="12" hidden="1" thickBot="1">
      <c r="A8" s="3" t="s">
        <v>1</v>
      </c>
      <c r="B8" s="54" t="s">
        <v>268</v>
      </c>
      <c r="C8" s="57" t="s">
        <v>273</v>
      </c>
      <c r="D8" s="21"/>
      <c r="E8" s="21"/>
      <c r="F8" s="64"/>
      <c r="G8" s="65"/>
      <c r="H8" s="66"/>
      <c r="I8" s="65"/>
      <c r="J8" s="48"/>
    </row>
    <row r="9" spans="1:10" s="1" customFormat="1" ht="15.75" hidden="1" thickBot="1">
      <c r="A9" s="4" t="s">
        <v>3</v>
      </c>
      <c r="B9" s="379">
        <f>(J9-C9)/B4*B6+C9</f>
        <v>4417.0025256161525</v>
      </c>
      <c r="C9" s="310">
        <f>529.72458</f>
        <v>529.72458</v>
      </c>
      <c r="D9" s="9"/>
      <c r="E9" s="9"/>
      <c r="F9" s="37"/>
      <c r="G9" s="9"/>
      <c r="H9" s="17"/>
      <c r="I9" s="368"/>
      <c r="J9" s="369">
        <v>9285.45554</v>
      </c>
    </row>
    <row r="10" spans="1:10" s="1" customFormat="1" ht="56.25" hidden="1">
      <c r="A10" s="114" t="s">
        <v>217</v>
      </c>
      <c r="B10" s="115"/>
      <c r="C10" s="116"/>
      <c r="D10" s="116"/>
      <c r="E10" s="116"/>
      <c r="F10" s="117"/>
      <c r="G10" s="118"/>
      <c r="H10" s="63"/>
      <c r="I10" s="118"/>
      <c r="J10" s="44"/>
    </row>
    <row r="11" spans="1:10" s="1" customFormat="1" ht="11.25" hidden="1">
      <c r="A11" s="3" t="s">
        <v>1</v>
      </c>
      <c r="B11" s="54"/>
      <c r="C11" s="21"/>
      <c r="D11" s="21"/>
      <c r="E11" s="21"/>
      <c r="F11" s="64"/>
      <c r="G11" s="65"/>
      <c r="H11" s="66"/>
      <c r="I11" s="65"/>
      <c r="J11" s="48"/>
    </row>
    <row r="12" spans="1:10" s="1" customFormat="1" ht="15" hidden="1">
      <c r="A12" s="4" t="s">
        <v>3</v>
      </c>
      <c r="B12" s="366"/>
      <c r="C12" s="9"/>
      <c r="D12" s="9"/>
      <c r="E12" s="9"/>
      <c r="F12" s="37"/>
      <c r="G12" s="9"/>
      <c r="H12" s="17"/>
      <c r="I12" s="9"/>
      <c r="J12" s="44"/>
    </row>
    <row r="13" spans="1:10" s="1" customFormat="1" ht="37.5" hidden="1">
      <c r="A13" s="114" t="s">
        <v>81</v>
      </c>
      <c r="B13" s="121"/>
      <c r="C13" s="122"/>
      <c r="D13" s="122"/>
      <c r="E13" s="122"/>
      <c r="F13" s="123"/>
      <c r="G13" s="123"/>
      <c r="H13" s="67"/>
      <c r="I13" s="123"/>
      <c r="J13" s="82"/>
    </row>
    <row r="14" spans="1:10" s="1" customFormat="1" ht="15" hidden="1">
      <c r="A14" s="3" t="s">
        <v>1</v>
      </c>
      <c r="B14" s="355">
        <f>SUM(C14:E14)</f>
        <v>2748.1494199999997</v>
      </c>
      <c r="C14" s="362">
        <f>C19+C95+C228+C239</f>
        <v>795.29506</v>
      </c>
      <c r="D14" s="362">
        <f>D19+D95+D228+D239</f>
        <v>1555.61836</v>
      </c>
      <c r="E14" s="362">
        <f>E19+E95+E228+E239</f>
        <v>397.236</v>
      </c>
      <c r="F14" s="124">
        <f>SUM(G14:I14)</f>
        <v>6.1290000000000004</v>
      </c>
      <c r="G14" s="125">
        <f>G19+G95+G228+G239</f>
        <v>1.08</v>
      </c>
      <c r="H14" s="125">
        <f>H19+H95+H228+H239</f>
        <v>4.929</v>
      </c>
      <c r="I14" s="125">
        <f>I19+I95+I228+I239</f>
        <v>0.12</v>
      </c>
      <c r="J14" s="48"/>
    </row>
    <row r="15" spans="1:10" s="1" customFormat="1" ht="37.5" hidden="1">
      <c r="A15" s="114" t="s">
        <v>121</v>
      </c>
      <c r="B15" s="115"/>
      <c r="C15" s="116"/>
      <c r="D15" s="116"/>
      <c r="E15" s="116"/>
      <c r="F15" s="117"/>
      <c r="G15" s="118"/>
      <c r="H15" s="63"/>
      <c r="I15" s="118"/>
      <c r="J15" s="44"/>
    </row>
    <row r="16" spans="1:10" s="1" customFormat="1" ht="11.25" hidden="1">
      <c r="A16" s="3" t="s">
        <v>1</v>
      </c>
      <c r="B16" s="54"/>
      <c r="C16" s="21"/>
      <c r="D16" s="21"/>
      <c r="E16" s="21"/>
      <c r="F16" s="64"/>
      <c r="G16" s="65"/>
      <c r="H16" s="66"/>
      <c r="I16" s="65"/>
      <c r="J16" s="48"/>
    </row>
    <row r="17" spans="1:10" s="1" customFormat="1" ht="15" hidden="1">
      <c r="A17" s="4" t="s">
        <v>3</v>
      </c>
      <c r="B17" s="366"/>
      <c r="C17" s="9"/>
      <c r="D17" s="9"/>
      <c r="E17" s="9"/>
      <c r="F17" s="37"/>
      <c r="G17" s="9"/>
      <c r="H17" s="17"/>
      <c r="I17" s="9"/>
      <c r="J17" s="82"/>
    </row>
    <row r="18" spans="1:10" s="1" customFormat="1" ht="18.75" hidden="1">
      <c r="A18" s="114" t="s">
        <v>5</v>
      </c>
      <c r="B18" s="115"/>
      <c r="C18" s="116"/>
      <c r="D18" s="116"/>
      <c r="E18" s="116"/>
      <c r="F18" s="117"/>
      <c r="G18" s="118"/>
      <c r="H18" s="63"/>
      <c r="I18" s="118"/>
      <c r="J18" s="44"/>
    </row>
    <row r="19" spans="1:10" s="1" customFormat="1" ht="15" hidden="1">
      <c r="A19" s="3" t="s">
        <v>1</v>
      </c>
      <c r="B19" s="355">
        <f>SUM(C19:E19)</f>
        <v>1288.49025</v>
      </c>
      <c r="C19" s="361">
        <f>C30+C42+C54+C65+C71+C77+C89+C36+C48+C83</f>
        <v>19.270500000000002</v>
      </c>
      <c r="D19" s="361">
        <f>D30+D42+D54+D65+D71+D77+D89+D36+D48+D83</f>
        <v>1083.36735</v>
      </c>
      <c r="E19" s="361">
        <f>E30+E42+E54+E65+E71+E77+E89+E36+E48+E83</f>
        <v>185.8524</v>
      </c>
      <c r="F19" s="124">
        <f>SUM(G19:I19)</f>
        <v>6.1290000000000004</v>
      </c>
      <c r="G19" s="125">
        <f>G30+G42+G54+G65+G71+G77+G89+G36+G48+G83</f>
        <v>1.08</v>
      </c>
      <c r="H19" s="125">
        <f>H30+H42+H54+H65+H71+H77+H89+H36+H48+H83</f>
        <v>4.929</v>
      </c>
      <c r="I19" s="125">
        <f>I30+I42+I54+I65+I71+I77+I89+I36+I48+I83</f>
        <v>0.12</v>
      </c>
      <c r="J19" s="48"/>
    </row>
    <row r="20" spans="1:10" s="1" customFormat="1" ht="37.5" hidden="1">
      <c r="A20" s="114" t="s">
        <v>125</v>
      </c>
      <c r="B20" s="115"/>
      <c r="C20" s="116"/>
      <c r="D20" s="116"/>
      <c r="E20" s="116"/>
      <c r="F20" s="117"/>
      <c r="G20" s="118"/>
      <c r="H20" s="63"/>
      <c r="I20" s="118"/>
      <c r="J20" s="44"/>
    </row>
    <row r="21" spans="1:10" s="1" customFormat="1" ht="11.25" hidden="1">
      <c r="A21" s="3" t="s">
        <v>1</v>
      </c>
      <c r="B21" s="54"/>
      <c r="C21" s="21"/>
      <c r="D21" s="21"/>
      <c r="E21" s="21"/>
      <c r="F21" s="64"/>
      <c r="G21" s="65"/>
      <c r="H21" s="66"/>
      <c r="I21" s="65"/>
      <c r="J21" s="48"/>
    </row>
    <row r="22" spans="1:10" s="1" customFormat="1" ht="15" hidden="1">
      <c r="A22" s="4" t="s">
        <v>3</v>
      </c>
      <c r="B22" s="370"/>
      <c r="C22" s="28"/>
      <c r="D22" s="28"/>
      <c r="E22" s="28"/>
      <c r="F22" s="38"/>
      <c r="G22" s="28"/>
      <c r="H22" s="58"/>
      <c r="I22" s="28"/>
      <c r="J22" s="82"/>
    </row>
    <row r="23" spans="1:10" s="1" customFormat="1" ht="18.75" hidden="1">
      <c r="A23" s="114" t="s">
        <v>79</v>
      </c>
      <c r="B23" s="115"/>
      <c r="C23" s="116"/>
      <c r="D23" s="116"/>
      <c r="E23" s="116"/>
      <c r="F23" s="117"/>
      <c r="G23" s="118"/>
      <c r="H23" s="63"/>
      <c r="I23" s="118"/>
      <c r="J23" s="44"/>
    </row>
    <row r="24" spans="1:10" s="1" customFormat="1" ht="15" hidden="1">
      <c r="A24" s="3" t="s">
        <v>1</v>
      </c>
      <c r="B24" s="355">
        <f>SUM(C24:E24)</f>
        <v>833.9488799999999</v>
      </c>
      <c r="C24" s="354">
        <f>C30+C36+C42+C54+C48</f>
        <v>19.270500000000002</v>
      </c>
      <c r="D24" s="354">
        <f>D30+D36+D42+D54+D48</f>
        <v>662.59398</v>
      </c>
      <c r="E24" s="354">
        <f>E30+E36+E42+E54+E48</f>
        <v>152.0844</v>
      </c>
      <c r="F24" s="124">
        <f>SUM(G24:I24)</f>
        <v>6.1290000000000004</v>
      </c>
      <c r="G24" s="125">
        <f>G30+G36+G42+G54+G48</f>
        <v>1.08</v>
      </c>
      <c r="H24" s="125">
        <f>H30+H36+H42+H54+H48</f>
        <v>4.929</v>
      </c>
      <c r="I24" s="125">
        <f>I30+I36+I42+I54+I48</f>
        <v>0.12</v>
      </c>
      <c r="J24" s="48"/>
    </row>
    <row r="25" spans="1:10" s="1" customFormat="1" ht="37.5" hidden="1">
      <c r="A25" s="114" t="s">
        <v>126</v>
      </c>
      <c r="B25" s="115"/>
      <c r="C25" s="116"/>
      <c r="D25" s="116"/>
      <c r="E25" s="116"/>
      <c r="F25" s="117"/>
      <c r="G25" s="118"/>
      <c r="H25" s="63"/>
      <c r="I25" s="118"/>
      <c r="J25" s="44"/>
    </row>
    <row r="26" spans="1:10" s="1" customFormat="1" ht="11.25" hidden="1">
      <c r="A26" s="3" t="s">
        <v>1</v>
      </c>
      <c r="B26" s="54"/>
      <c r="C26" s="21"/>
      <c r="D26" s="21"/>
      <c r="E26" s="21"/>
      <c r="F26" s="64"/>
      <c r="G26" s="65"/>
      <c r="H26" s="66"/>
      <c r="I26" s="65"/>
      <c r="J26" s="48"/>
    </row>
    <row r="27" spans="1:10" s="1" customFormat="1" ht="15" hidden="1">
      <c r="A27" s="4" t="s">
        <v>3</v>
      </c>
      <c r="B27" s="145"/>
      <c r="C27" s="9"/>
      <c r="D27" s="9"/>
      <c r="E27" s="9"/>
      <c r="F27" s="37"/>
      <c r="G27" s="9"/>
      <c r="H27" s="17"/>
      <c r="I27" s="9"/>
      <c r="J27" s="44"/>
    </row>
    <row r="28" spans="1:10" s="1" customFormat="1" ht="15" hidden="1">
      <c r="A28" s="4" t="s">
        <v>74</v>
      </c>
      <c r="B28" s="8"/>
      <c r="C28" s="10"/>
      <c r="D28" s="10"/>
      <c r="E28" s="10"/>
      <c r="F28" s="39"/>
      <c r="G28" s="8"/>
      <c r="H28" s="45"/>
      <c r="I28" s="8"/>
      <c r="J28" s="44"/>
    </row>
    <row r="29" spans="1:10" s="1" customFormat="1" ht="18.75" collapsed="1">
      <c r="A29" s="114" t="s">
        <v>7</v>
      </c>
      <c r="B29" s="115"/>
      <c r="C29" s="116"/>
      <c r="D29" s="116"/>
      <c r="E29" s="116"/>
      <c r="F29" s="117"/>
      <c r="G29" s="118"/>
      <c r="H29" s="63"/>
      <c r="I29" s="118"/>
      <c r="J29" s="44"/>
    </row>
    <row r="30" spans="1:10" s="1" customFormat="1" ht="15">
      <c r="A30" s="389" t="s">
        <v>1</v>
      </c>
      <c r="B30" s="32">
        <f>SUM(C30:E30)</f>
        <v>264.0594</v>
      </c>
      <c r="C30" s="353">
        <v>16.8225</v>
      </c>
      <c r="D30" s="353">
        <v>197.7969</v>
      </c>
      <c r="E30" s="353">
        <v>49.44</v>
      </c>
      <c r="F30" s="267">
        <f>SUM(G30:I30)</f>
        <v>6.1290000000000004</v>
      </c>
      <c r="G30" s="305">
        <v>1.08</v>
      </c>
      <c r="H30" s="305">
        <v>4.929</v>
      </c>
      <c r="I30" s="305">
        <v>0.12</v>
      </c>
      <c r="J30" s="48"/>
    </row>
    <row r="31" spans="1:10" s="1" customFormat="1" ht="33.75">
      <c r="A31" s="3" t="s">
        <v>2</v>
      </c>
      <c r="B31" s="32" t="e">
        <f>SUM(#REF!)+B32</f>
        <v>#REF!</v>
      </c>
      <c r="C31" s="127" t="e">
        <f>SUM(#REF!)+C34</f>
        <v>#REF!</v>
      </c>
      <c r="D31" s="128" t="e">
        <f>B31-C31-E31</f>
        <v>#REF!</v>
      </c>
      <c r="E31" s="127" t="e">
        <f>SUM(#REF!)</f>
        <v>#REF!</v>
      </c>
      <c r="F31" s="129"/>
      <c r="G31" s="128"/>
      <c r="H31" s="17"/>
      <c r="I31" s="128"/>
      <c r="J31" s="51"/>
    </row>
    <row r="32" spans="1:10" s="1" customFormat="1" ht="15">
      <c r="A32" s="4" t="s">
        <v>3</v>
      </c>
      <c r="B32" s="370"/>
      <c r="C32" s="12"/>
      <c r="D32" s="12"/>
      <c r="E32" s="12"/>
      <c r="F32" s="37"/>
      <c r="G32" s="9"/>
      <c r="H32" s="17"/>
      <c r="I32" s="9"/>
      <c r="J32" s="51"/>
    </row>
    <row r="33" spans="1:10" s="1" customFormat="1" ht="15">
      <c r="A33" s="4" t="s">
        <v>74</v>
      </c>
      <c r="B33" s="371"/>
      <c r="C33" s="8"/>
      <c r="D33" s="8"/>
      <c r="E33" s="8"/>
      <c r="F33" s="39"/>
      <c r="G33" s="8"/>
      <c r="H33" s="45"/>
      <c r="I33" s="8"/>
      <c r="J33" s="51"/>
    </row>
    <row r="34" spans="1:10" s="1" customFormat="1" ht="15">
      <c r="A34" s="23" t="s">
        <v>117</v>
      </c>
      <c r="B34" s="8"/>
      <c r="C34" s="131">
        <f>B34</f>
        <v>0</v>
      </c>
      <c r="D34" s="8"/>
      <c r="E34" s="8"/>
      <c r="F34" s="39"/>
      <c r="G34" s="8"/>
      <c r="H34" s="45"/>
      <c r="I34" s="8"/>
      <c r="J34" s="83"/>
    </row>
    <row r="35" spans="1:10" s="1" customFormat="1" ht="18.75" collapsed="1">
      <c r="A35" s="114" t="s">
        <v>168</v>
      </c>
      <c r="B35" s="115"/>
      <c r="C35" s="116"/>
      <c r="D35" s="116"/>
      <c r="E35" s="116"/>
      <c r="F35" s="117"/>
      <c r="G35" s="118"/>
      <c r="H35" s="63"/>
      <c r="I35" s="118"/>
      <c r="J35" s="44"/>
    </row>
    <row r="36" spans="1:10" s="1" customFormat="1" ht="15">
      <c r="A36" s="3" t="s">
        <v>1</v>
      </c>
      <c r="B36" s="253">
        <f>SUM(C36:E36)</f>
        <v>295.85772</v>
      </c>
      <c r="C36" s="354">
        <v>0</v>
      </c>
      <c r="D36" s="354">
        <v>295.85772</v>
      </c>
      <c r="E36" s="354"/>
      <c r="F36" s="267">
        <f>SUM(G36:I36)</f>
        <v>0</v>
      </c>
      <c r="G36" s="268"/>
      <c r="H36" s="268"/>
      <c r="I36" s="268"/>
      <c r="J36" s="48"/>
    </row>
    <row r="37" spans="1:10" s="1" customFormat="1" ht="30" customHeight="1">
      <c r="A37" s="3" t="s">
        <v>2</v>
      </c>
      <c r="B37" s="32" t="e">
        <f>SUM(#REF!)+B38</f>
        <v>#REF!</v>
      </c>
      <c r="C37" s="127" t="e">
        <f>SUM(#REF!)+C40</f>
        <v>#REF!</v>
      </c>
      <c r="D37" s="128" t="e">
        <f>B37-C37-E37</f>
        <v>#REF!</v>
      </c>
      <c r="E37" s="127" t="e">
        <f>SUM(#REF!)</f>
        <v>#REF!</v>
      </c>
      <c r="F37" s="129"/>
      <c r="G37" s="128"/>
      <c r="H37" s="17"/>
      <c r="I37" s="128"/>
      <c r="J37" s="51"/>
    </row>
    <row r="38" spans="1:10" s="1" customFormat="1" ht="15">
      <c r="A38" s="4" t="s">
        <v>3</v>
      </c>
      <c r="B38" s="370"/>
      <c r="C38" s="12"/>
      <c r="D38" s="12"/>
      <c r="E38" s="12"/>
      <c r="F38" s="37"/>
      <c r="G38" s="9"/>
      <c r="H38" s="17"/>
      <c r="I38" s="9"/>
      <c r="J38" s="51"/>
    </row>
    <row r="39" spans="1:10" s="1" customFormat="1" ht="15">
      <c r="A39" s="4" t="s">
        <v>74</v>
      </c>
      <c r="B39" s="371"/>
      <c r="C39" s="8"/>
      <c r="D39" s="8"/>
      <c r="E39" s="8"/>
      <c r="F39" s="39"/>
      <c r="G39" s="8"/>
      <c r="H39" s="45"/>
      <c r="I39" s="8"/>
      <c r="J39" s="51"/>
    </row>
    <row r="40" spans="1:10" s="1" customFormat="1" ht="15">
      <c r="A40" s="23" t="s">
        <v>117</v>
      </c>
      <c r="B40" s="8"/>
      <c r="C40" s="131">
        <f>B40</f>
        <v>0</v>
      </c>
      <c r="D40" s="8"/>
      <c r="E40" s="8"/>
      <c r="F40" s="39"/>
      <c r="G40" s="8"/>
      <c r="H40" s="45"/>
      <c r="I40" s="8"/>
      <c r="J40" s="83"/>
    </row>
    <row r="41" spans="1:10" s="1" customFormat="1" ht="18.75" collapsed="1">
      <c r="A41" s="114" t="s">
        <v>386</v>
      </c>
      <c r="B41" s="115"/>
      <c r="C41" s="116"/>
      <c r="D41" s="116"/>
      <c r="E41" s="116"/>
      <c r="F41" s="117"/>
      <c r="G41" s="118"/>
      <c r="H41" s="63"/>
      <c r="I41" s="118"/>
      <c r="J41" s="44"/>
    </row>
    <row r="42" spans="1:10" s="1" customFormat="1" ht="15">
      <c r="A42" s="3" t="s">
        <v>1</v>
      </c>
      <c r="B42" s="260">
        <f>SUM(C42:E42)</f>
        <v>159.86195999999995</v>
      </c>
      <c r="C42" s="354">
        <v>2.448</v>
      </c>
      <c r="D42" s="354">
        <v>54.769559999999956</v>
      </c>
      <c r="E42" s="354">
        <v>102.64439999999999</v>
      </c>
      <c r="F42" s="267">
        <f>SUM(G42:I42)</f>
        <v>0</v>
      </c>
      <c r="G42" s="269"/>
      <c r="H42" s="269"/>
      <c r="I42" s="269"/>
      <c r="J42" s="48"/>
    </row>
    <row r="43" spans="1:10" s="1" customFormat="1" ht="33.75">
      <c r="A43" s="3" t="s">
        <v>2</v>
      </c>
      <c r="B43" s="32" t="e">
        <f>SUM(#REF!)+B44</f>
        <v>#REF!</v>
      </c>
      <c r="C43" s="127" t="e">
        <f>SUM(#REF!)+C46</f>
        <v>#REF!</v>
      </c>
      <c r="D43" s="128" t="e">
        <f>B43-C43-E43</f>
        <v>#REF!</v>
      </c>
      <c r="E43" s="127" t="e">
        <f>SUM(#REF!)</f>
        <v>#REF!</v>
      </c>
      <c r="F43" s="129"/>
      <c r="G43" s="128"/>
      <c r="H43" s="17"/>
      <c r="I43" s="128"/>
      <c r="J43" s="51"/>
    </row>
    <row r="44" spans="1:10" s="1" customFormat="1" ht="15">
      <c r="A44" s="4" t="s">
        <v>3</v>
      </c>
      <c r="B44" s="145"/>
      <c r="C44" s="9"/>
      <c r="D44" s="9"/>
      <c r="E44" s="9"/>
      <c r="F44" s="37"/>
      <c r="G44" s="9"/>
      <c r="H44" s="17"/>
      <c r="I44" s="9"/>
      <c r="J44" s="44"/>
    </row>
    <row r="45" spans="1:10" s="1" customFormat="1" ht="15">
      <c r="A45" s="4" t="s">
        <v>74</v>
      </c>
      <c r="B45" s="371"/>
      <c r="C45" s="8"/>
      <c r="D45" s="8"/>
      <c r="E45" s="8"/>
      <c r="F45" s="39"/>
      <c r="G45" s="8"/>
      <c r="H45" s="45"/>
      <c r="I45" s="8"/>
      <c r="J45" s="44"/>
    </row>
    <row r="46" spans="1:10" s="1" customFormat="1" ht="15">
      <c r="A46" s="23" t="s">
        <v>117</v>
      </c>
      <c r="B46" s="8"/>
      <c r="C46" s="131">
        <f>B46</f>
        <v>0</v>
      </c>
      <c r="D46" s="8"/>
      <c r="E46" s="8"/>
      <c r="F46" s="39"/>
      <c r="G46" s="8"/>
      <c r="H46" s="45"/>
      <c r="I46" s="8"/>
      <c r="J46" s="84"/>
    </row>
    <row r="47" spans="1:10" s="1" customFormat="1" ht="18.75" collapsed="1">
      <c r="A47" s="114"/>
      <c r="B47" s="115"/>
      <c r="C47" s="116"/>
      <c r="D47" s="116"/>
      <c r="E47" s="116"/>
      <c r="F47" s="117"/>
      <c r="G47" s="118"/>
      <c r="H47" s="63"/>
      <c r="I47" s="118"/>
      <c r="J47" s="44"/>
    </row>
    <row r="48" spans="1:10" s="1" customFormat="1" ht="15" customHeight="1">
      <c r="A48" s="3" t="s">
        <v>1</v>
      </c>
      <c r="B48" s="112"/>
      <c r="C48" s="112"/>
      <c r="D48" s="112"/>
      <c r="E48" s="112"/>
      <c r="F48" s="134">
        <f>SUM(G48:I48)</f>
        <v>0</v>
      </c>
      <c r="G48" s="135"/>
      <c r="H48" s="135"/>
      <c r="I48" s="135"/>
      <c r="J48" s="48"/>
    </row>
    <row r="49" spans="1:10" s="1" customFormat="1" ht="15" customHeight="1">
      <c r="A49" s="3" t="s">
        <v>2</v>
      </c>
      <c r="B49" s="5" t="e">
        <f>SUM(#REF!)+B50</f>
        <v>#REF!</v>
      </c>
      <c r="C49" s="127" t="e">
        <f>SUM(#REF!)+C52</f>
        <v>#REF!</v>
      </c>
      <c r="D49" s="128" t="e">
        <f>B49-C49-E49</f>
        <v>#REF!</v>
      </c>
      <c r="E49" s="127" t="e">
        <f>SUM(#REF!)</f>
        <v>#REF!</v>
      </c>
      <c r="F49" s="129"/>
      <c r="G49" s="128"/>
      <c r="H49" s="17"/>
      <c r="I49" s="128"/>
      <c r="J49" s="51"/>
    </row>
    <row r="50" spans="1:10" s="1" customFormat="1" ht="15" customHeight="1">
      <c r="A50" s="4" t="s">
        <v>3</v>
      </c>
      <c r="B50" s="126"/>
      <c r="C50" s="9"/>
      <c r="D50" s="9"/>
      <c r="E50" s="9"/>
      <c r="F50" s="37"/>
      <c r="G50" s="9"/>
      <c r="H50" s="17"/>
      <c r="I50" s="9"/>
      <c r="J50" s="44"/>
    </row>
    <row r="51" spans="1:10" s="1" customFormat="1" ht="15" customHeight="1">
      <c r="A51" s="4" t="s">
        <v>74</v>
      </c>
      <c r="B51" s="130"/>
      <c r="C51" s="8"/>
      <c r="D51" s="8"/>
      <c r="E51" s="8"/>
      <c r="F51" s="39"/>
      <c r="G51" s="8"/>
      <c r="H51" s="45"/>
      <c r="I51" s="8"/>
      <c r="J51" s="44"/>
    </row>
    <row r="52" spans="1:10" s="1" customFormat="1" ht="15" customHeight="1">
      <c r="A52" s="23" t="s">
        <v>117</v>
      </c>
      <c r="B52" s="8"/>
      <c r="C52" s="131">
        <f>B52</f>
        <v>0</v>
      </c>
      <c r="D52" s="8"/>
      <c r="E52" s="8"/>
      <c r="F52" s="39"/>
      <c r="G52" s="8"/>
      <c r="H52" s="45"/>
      <c r="I52" s="8"/>
      <c r="J52" s="44"/>
    </row>
    <row r="53" spans="1:10" s="1" customFormat="1" ht="30" customHeight="1" collapsed="1">
      <c r="A53" s="136" t="s">
        <v>308</v>
      </c>
      <c r="B53" s="115"/>
      <c r="C53" s="116"/>
      <c r="D53" s="116"/>
      <c r="E53" s="116"/>
      <c r="F53" s="117"/>
      <c r="G53" s="118"/>
      <c r="H53" s="63"/>
      <c r="I53" s="118"/>
      <c r="J53" s="44"/>
    </row>
    <row r="54" spans="1:10" s="1" customFormat="1" ht="15" customHeight="1">
      <c r="A54" s="3" t="s">
        <v>1</v>
      </c>
      <c r="B54" s="260">
        <f>SUM(C54:E54)</f>
        <v>114.1698</v>
      </c>
      <c r="C54" s="355">
        <v>0</v>
      </c>
      <c r="D54" s="355">
        <v>114.1698</v>
      </c>
      <c r="E54" s="355"/>
      <c r="F54" s="267">
        <f>SUM(G54:I54)</f>
        <v>0</v>
      </c>
      <c r="G54" s="269"/>
      <c r="H54" s="269"/>
      <c r="I54" s="269"/>
      <c r="J54" s="48"/>
    </row>
    <row r="55" spans="1:10" s="1" customFormat="1" ht="15" customHeight="1">
      <c r="A55" s="3" t="s">
        <v>2</v>
      </c>
      <c r="B55" s="32" t="e">
        <f>SUM(#REF!)+B56</f>
        <v>#REF!</v>
      </c>
      <c r="C55" s="127" t="e">
        <f>SUM(#REF!)+C58</f>
        <v>#REF!</v>
      </c>
      <c r="D55" s="128" t="e">
        <f>B55-C55-E55</f>
        <v>#REF!</v>
      </c>
      <c r="E55" s="127" t="e">
        <f>SUM(#REF!)</f>
        <v>#REF!</v>
      </c>
      <c r="F55" s="129"/>
      <c r="G55" s="128"/>
      <c r="H55" s="17"/>
      <c r="I55" s="128"/>
      <c r="J55" s="51"/>
    </row>
    <row r="56" spans="1:10" s="1" customFormat="1" ht="15" customHeight="1">
      <c r="A56" s="4" t="s">
        <v>3</v>
      </c>
      <c r="B56" s="145"/>
      <c r="C56" s="9"/>
      <c r="D56" s="9"/>
      <c r="E56" s="9"/>
      <c r="F56" s="37"/>
      <c r="G56" s="9"/>
      <c r="H56" s="17"/>
      <c r="I56" s="9"/>
      <c r="J56" s="44"/>
    </row>
    <row r="57" spans="1:10" s="1" customFormat="1" ht="15" customHeight="1">
      <c r="A57" s="4" t="s">
        <v>74</v>
      </c>
      <c r="B57" s="371"/>
      <c r="C57" s="8"/>
      <c r="D57" s="8"/>
      <c r="E57" s="8"/>
      <c r="F57" s="39"/>
      <c r="G57" s="8"/>
      <c r="H57" s="45"/>
      <c r="I57" s="8"/>
      <c r="J57" s="44"/>
    </row>
    <row r="58" spans="1:10" s="1" customFormat="1" ht="15" customHeight="1">
      <c r="A58" s="23" t="s">
        <v>117</v>
      </c>
      <c r="B58" s="8"/>
      <c r="C58" s="131">
        <f>B58</f>
        <v>0</v>
      </c>
      <c r="D58" s="8"/>
      <c r="E58" s="8"/>
      <c r="F58" s="39"/>
      <c r="G58" s="8"/>
      <c r="H58" s="45"/>
      <c r="I58" s="8"/>
      <c r="J58" s="44"/>
    </row>
    <row r="59" spans="1:10" s="1" customFormat="1" ht="30" customHeight="1">
      <c r="A59" s="136" t="s">
        <v>80</v>
      </c>
      <c r="B59" s="137"/>
      <c r="C59" s="138"/>
      <c r="D59" s="138"/>
      <c r="E59" s="138"/>
      <c r="F59" s="139"/>
      <c r="G59" s="140"/>
      <c r="H59" s="68"/>
      <c r="I59" s="140"/>
      <c r="J59" s="44"/>
    </row>
    <row r="60" spans="1:10" s="1" customFormat="1" ht="15" customHeight="1">
      <c r="A60" s="25" t="s">
        <v>1</v>
      </c>
      <c r="B60" s="355">
        <f>SUM(C60:E60)</f>
        <v>454.5413699999999</v>
      </c>
      <c r="C60" s="360">
        <f>C65+C71+C77+C83+C89</f>
        <v>0</v>
      </c>
      <c r="D60" s="360">
        <f>D65+D71+D77+D83+D89</f>
        <v>420.77336999999994</v>
      </c>
      <c r="E60" s="360">
        <f>E65+E71+E77+E83+E89</f>
        <v>33.768</v>
      </c>
      <c r="F60" s="124">
        <f>SUM(G60:I60)</f>
        <v>0</v>
      </c>
      <c r="G60" s="141">
        <f>G65+G71+G77+G83+G89</f>
        <v>0</v>
      </c>
      <c r="H60" s="141"/>
      <c r="I60" s="141">
        <f>I65+I71+I77+I83+I89</f>
        <v>0</v>
      </c>
      <c r="J60" s="48"/>
    </row>
    <row r="61" spans="1:10" s="1" customFormat="1" ht="60" customHeight="1">
      <c r="A61" s="114" t="s">
        <v>127</v>
      </c>
      <c r="B61" s="115"/>
      <c r="C61" s="116"/>
      <c r="D61" s="116"/>
      <c r="E61" s="116"/>
      <c r="F61" s="117"/>
      <c r="G61" s="118"/>
      <c r="H61" s="63"/>
      <c r="I61" s="118"/>
      <c r="J61" s="44"/>
    </row>
    <row r="62" spans="1:10" s="1" customFormat="1" ht="15" customHeight="1">
      <c r="A62" s="3" t="s">
        <v>1</v>
      </c>
      <c r="B62" s="54"/>
      <c r="C62" s="21"/>
      <c r="D62" s="21"/>
      <c r="E62" s="21"/>
      <c r="F62" s="64"/>
      <c r="G62" s="65"/>
      <c r="H62" s="66"/>
      <c r="I62" s="65"/>
      <c r="J62" s="48"/>
    </row>
    <row r="63" spans="1:10" s="1" customFormat="1" ht="15" customHeight="1">
      <c r="A63" s="4" t="s">
        <v>3</v>
      </c>
      <c r="B63" s="366"/>
      <c r="C63" s="9">
        <v>0</v>
      </c>
      <c r="D63" s="9">
        <v>0</v>
      </c>
      <c r="E63" s="9">
        <v>0</v>
      </c>
      <c r="F63" s="37"/>
      <c r="G63" s="9"/>
      <c r="H63" s="17"/>
      <c r="I63" s="9"/>
      <c r="J63" s="44"/>
    </row>
    <row r="64" spans="1:10" s="1" customFormat="1" ht="30" customHeight="1" collapsed="1">
      <c r="A64" s="114" t="s">
        <v>6</v>
      </c>
      <c r="B64" s="115"/>
      <c r="C64" s="116"/>
      <c r="D64" s="116"/>
      <c r="E64" s="116"/>
      <c r="F64" s="117"/>
      <c r="G64" s="118"/>
      <c r="H64" s="63"/>
      <c r="I64" s="118"/>
      <c r="J64" s="44"/>
    </row>
    <row r="65" spans="1:10" s="1" customFormat="1" ht="15" customHeight="1">
      <c r="A65" s="3" t="s">
        <v>1</v>
      </c>
      <c r="B65" s="264">
        <f>SUM(C65:E65)</f>
        <v>203.47395</v>
      </c>
      <c r="C65" s="356">
        <v>0</v>
      </c>
      <c r="D65" s="354">
        <v>203.47395</v>
      </c>
      <c r="E65" s="356"/>
      <c r="F65" s="267">
        <f>SUM(G65:I65)</f>
        <v>0</v>
      </c>
      <c r="G65" s="270"/>
      <c r="H65" s="268"/>
      <c r="I65" s="270"/>
      <c r="J65" s="48"/>
    </row>
    <row r="66" spans="1:10" s="1" customFormat="1" ht="15" customHeight="1">
      <c r="A66" s="3" t="s">
        <v>2</v>
      </c>
      <c r="B66" s="32" t="e">
        <f>SUM(#REF!)+B67</f>
        <v>#REF!</v>
      </c>
      <c r="C66" s="127" t="e">
        <f>SUM(#REF!)+C69</f>
        <v>#REF!</v>
      </c>
      <c r="D66" s="128" t="e">
        <f>B66-C66-E66</f>
        <v>#REF!</v>
      </c>
      <c r="E66" s="127" t="e">
        <f>SUM(#REF!)</f>
        <v>#REF!</v>
      </c>
      <c r="F66" s="129"/>
      <c r="G66" s="128"/>
      <c r="H66" s="17"/>
      <c r="I66" s="128"/>
      <c r="J66" s="51"/>
    </row>
    <row r="67" spans="1:10" s="1" customFormat="1" ht="15" customHeight="1">
      <c r="A67" s="4" t="s">
        <v>3</v>
      </c>
      <c r="B67" s="145"/>
      <c r="C67" s="12"/>
      <c r="D67" s="12"/>
      <c r="E67" s="12"/>
      <c r="F67" s="37"/>
      <c r="G67" s="9"/>
      <c r="H67" s="17"/>
      <c r="I67" s="9"/>
      <c r="J67" s="44"/>
    </row>
    <row r="68" spans="1:10" s="1" customFormat="1" ht="15" customHeight="1">
      <c r="A68" s="4" t="s">
        <v>74</v>
      </c>
      <c r="B68" s="371"/>
      <c r="C68" s="8"/>
      <c r="D68" s="8"/>
      <c r="E68" s="8"/>
      <c r="F68" s="39"/>
      <c r="G68" s="8"/>
      <c r="H68" s="45"/>
      <c r="I68" s="8"/>
      <c r="J68" s="44"/>
    </row>
    <row r="69" spans="1:10" s="1" customFormat="1" ht="15" customHeight="1">
      <c r="A69" s="23" t="s">
        <v>117</v>
      </c>
      <c r="B69" s="8"/>
      <c r="C69" s="131">
        <f>B69</f>
        <v>0</v>
      </c>
      <c r="D69" s="8"/>
      <c r="E69" s="8"/>
      <c r="F69" s="39"/>
      <c r="G69" s="8"/>
      <c r="H69" s="45"/>
      <c r="I69" s="8"/>
      <c r="J69" s="44"/>
    </row>
    <row r="70" spans="1:10" s="1" customFormat="1" ht="30" customHeight="1" collapsed="1">
      <c r="A70" s="114" t="s">
        <v>360</v>
      </c>
      <c r="B70" s="115"/>
      <c r="C70" s="116"/>
      <c r="D70" s="116"/>
      <c r="E70" s="116"/>
      <c r="F70" s="117"/>
      <c r="G70" s="118"/>
      <c r="H70" s="63"/>
      <c r="I70" s="118"/>
      <c r="J70" s="44"/>
    </row>
    <row r="71" spans="1:10" s="1" customFormat="1" ht="15" customHeight="1">
      <c r="A71" s="3" t="s">
        <v>1</v>
      </c>
      <c r="B71" s="264">
        <f>SUM(C71:E71)</f>
        <v>112.93025999999996</v>
      </c>
      <c r="C71" s="356">
        <v>0</v>
      </c>
      <c r="D71" s="354">
        <v>95.68625999999996</v>
      </c>
      <c r="E71" s="356">
        <v>17.244</v>
      </c>
      <c r="F71" s="267">
        <f>SUM(G71:I71)</f>
        <v>0</v>
      </c>
      <c r="G71" s="268"/>
      <c r="H71" s="268"/>
      <c r="I71" s="268"/>
      <c r="J71" s="48"/>
    </row>
    <row r="72" spans="1:10" s="1" customFormat="1" ht="15" customHeight="1">
      <c r="A72" s="3" t="s">
        <v>2</v>
      </c>
      <c r="B72" s="32" t="e">
        <f>SUM(#REF!)+B73</f>
        <v>#REF!</v>
      </c>
      <c r="C72" s="127" t="e">
        <f>SUM(#REF!)+C75</f>
        <v>#REF!</v>
      </c>
      <c r="D72" s="128" t="e">
        <f>B72-C72-E72</f>
        <v>#REF!</v>
      </c>
      <c r="E72" s="127" t="e">
        <f>SUM(#REF!)</f>
        <v>#REF!</v>
      </c>
      <c r="F72" s="129"/>
      <c r="G72" s="128"/>
      <c r="H72" s="17"/>
      <c r="I72" s="128"/>
      <c r="J72" s="51"/>
    </row>
    <row r="73" spans="1:10" s="1" customFormat="1" ht="15" customHeight="1">
      <c r="A73" s="4" t="s">
        <v>3</v>
      </c>
      <c r="B73" s="145"/>
      <c r="C73" s="9"/>
      <c r="D73" s="9"/>
      <c r="E73" s="9"/>
      <c r="F73" s="37"/>
      <c r="G73" s="9"/>
      <c r="H73" s="17"/>
      <c r="I73" s="9"/>
      <c r="J73" s="44"/>
    </row>
    <row r="74" spans="1:10" s="1" customFormat="1" ht="15" customHeight="1">
      <c r="A74" s="4" t="s">
        <v>74</v>
      </c>
      <c r="B74" s="371"/>
      <c r="C74" s="13"/>
      <c r="D74" s="13"/>
      <c r="E74" s="13"/>
      <c r="F74" s="39"/>
      <c r="G74" s="8"/>
      <c r="H74" s="45"/>
      <c r="I74" s="8"/>
      <c r="J74" s="44"/>
    </row>
    <row r="75" spans="1:10" s="1" customFormat="1" ht="15" customHeight="1">
      <c r="A75" s="23" t="s">
        <v>117</v>
      </c>
      <c r="B75" s="8"/>
      <c r="C75" s="131">
        <f>B75</f>
        <v>0</v>
      </c>
      <c r="D75" s="13"/>
      <c r="E75" s="13"/>
      <c r="F75" s="39"/>
      <c r="G75" s="8"/>
      <c r="H75" s="45"/>
      <c r="I75" s="8"/>
      <c r="J75" s="44"/>
    </row>
    <row r="76" spans="1:10" s="1" customFormat="1" ht="30" customHeight="1" collapsed="1">
      <c r="A76" s="114" t="s">
        <v>8</v>
      </c>
      <c r="B76" s="115"/>
      <c r="C76" s="116"/>
      <c r="D76" s="116"/>
      <c r="E76" s="116"/>
      <c r="F76" s="117"/>
      <c r="G76" s="118"/>
      <c r="H76" s="63"/>
      <c r="I76" s="118"/>
      <c r="J76" s="44"/>
    </row>
    <row r="77" spans="1:10" s="1" customFormat="1" ht="15" customHeight="1">
      <c r="A77" s="3" t="s">
        <v>1</v>
      </c>
      <c r="B77" s="260">
        <f>SUM(C77:E77)</f>
        <v>69.38676</v>
      </c>
      <c r="C77" s="354">
        <v>0</v>
      </c>
      <c r="D77" s="354">
        <v>69.38676</v>
      </c>
      <c r="E77" s="354"/>
      <c r="F77" s="267">
        <f>SUM(G77:I77)</f>
        <v>0</v>
      </c>
      <c r="G77" s="268"/>
      <c r="H77" s="268"/>
      <c r="I77" s="268"/>
      <c r="J77" s="48"/>
    </row>
    <row r="78" spans="1:10" s="1" customFormat="1" ht="15" customHeight="1">
      <c r="A78" s="3" t="s">
        <v>2</v>
      </c>
      <c r="B78" s="32" t="e">
        <f>SUM(#REF!)+B79</f>
        <v>#REF!</v>
      </c>
      <c r="C78" s="127" t="e">
        <f>SUM(#REF!)+C81</f>
        <v>#REF!</v>
      </c>
      <c r="D78" s="128" t="e">
        <f>B78-C78-E78</f>
        <v>#REF!</v>
      </c>
      <c r="E78" s="127" t="e">
        <f>SUM(#REF!)</f>
        <v>#REF!</v>
      </c>
      <c r="F78" s="129"/>
      <c r="G78" s="128"/>
      <c r="H78" s="17"/>
      <c r="I78" s="128"/>
      <c r="J78" s="51"/>
    </row>
    <row r="79" spans="1:10" s="1" customFormat="1" ht="15" customHeight="1">
      <c r="A79" s="4" t="s">
        <v>3</v>
      </c>
      <c r="B79" s="145">
        <v>289.5719204000001</v>
      </c>
      <c r="C79" s="9"/>
      <c r="D79" s="9"/>
      <c r="E79" s="9"/>
      <c r="F79" s="37"/>
      <c r="G79" s="9"/>
      <c r="H79" s="17"/>
      <c r="I79" s="9"/>
      <c r="J79" s="51"/>
    </row>
    <row r="80" spans="1:10" s="1" customFormat="1" ht="15" customHeight="1">
      <c r="A80" s="4" t="s">
        <v>74</v>
      </c>
      <c r="B80" s="371">
        <v>219.3346804000001</v>
      </c>
      <c r="C80" s="8"/>
      <c r="D80" s="8"/>
      <c r="E80" s="8"/>
      <c r="F80" s="39"/>
      <c r="G80" s="8"/>
      <c r="H80" s="45"/>
      <c r="I80" s="8"/>
      <c r="J80" s="44"/>
    </row>
    <row r="81" spans="1:10" s="1" customFormat="1" ht="15" customHeight="1">
      <c r="A81" s="23" t="s">
        <v>117</v>
      </c>
      <c r="B81" s="8"/>
      <c r="C81" s="131">
        <f>B81</f>
        <v>0</v>
      </c>
      <c r="D81" s="8"/>
      <c r="E81" s="8"/>
      <c r="F81" s="39"/>
      <c r="G81" s="8"/>
      <c r="H81" s="45"/>
      <c r="I81" s="8"/>
      <c r="J81" s="44"/>
    </row>
    <row r="82" spans="1:10" s="1" customFormat="1" ht="30" customHeight="1" collapsed="1">
      <c r="A82" s="114" t="s">
        <v>82</v>
      </c>
      <c r="B82" s="115"/>
      <c r="C82" s="116"/>
      <c r="D82" s="116"/>
      <c r="E82" s="116"/>
      <c r="F82" s="117"/>
      <c r="G82" s="118"/>
      <c r="H82" s="63"/>
      <c r="I82" s="118"/>
      <c r="J82" s="44"/>
    </row>
    <row r="83" spans="1:10" s="1" customFormat="1" ht="15" customHeight="1">
      <c r="A83" s="3" t="s">
        <v>1</v>
      </c>
      <c r="B83" s="260">
        <f>SUM(C83:E83)</f>
        <v>68.7504</v>
      </c>
      <c r="C83" s="354">
        <v>0</v>
      </c>
      <c r="D83" s="354">
        <v>52.2264</v>
      </c>
      <c r="E83" s="354">
        <v>16.524</v>
      </c>
      <c r="F83" s="267">
        <f>SUM(G83:I83)</f>
        <v>0</v>
      </c>
      <c r="G83" s="268"/>
      <c r="H83" s="268"/>
      <c r="I83" s="268"/>
      <c r="J83" s="51"/>
    </row>
    <row r="84" spans="1:10" s="1" customFormat="1" ht="15" customHeight="1">
      <c r="A84" s="3" t="s">
        <v>2</v>
      </c>
      <c r="B84" s="32" t="e">
        <f>SUM(#REF!)+B85</f>
        <v>#REF!</v>
      </c>
      <c r="C84" s="128" t="e">
        <f>SUM(#REF!)+C87</f>
        <v>#REF!</v>
      </c>
      <c r="D84" s="128" t="e">
        <f>B84-C84-E84</f>
        <v>#REF!</v>
      </c>
      <c r="E84" s="128" t="e">
        <f>SUM(#REF!)</f>
        <v>#REF!</v>
      </c>
      <c r="F84" s="129"/>
      <c r="G84" s="128"/>
      <c r="H84" s="17"/>
      <c r="I84" s="128"/>
      <c r="J84" s="51"/>
    </row>
    <row r="85" spans="1:10" s="1" customFormat="1" ht="15" customHeight="1">
      <c r="A85" s="4" t="s">
        <v>3</v>
      </c>
      <c r="B85" s="145"/>
      <c r="C85" s="9"/>
      <c r="D85" s="9"/>
      <c r="E85" s="9"/>
      <c r="F85" s="37"/>
      <c r="G85" s="9"/>
      <c r="H85" s="17"/>
      <c r="I85" s="9"/>
      <c r="J85" s="51"/>
    </row>
    <row r="86" spans="1:10" s="1" customFormat="1" ht="15" customHeight="1">
      <c r="A86" s="4" t="s">
        <v>74</v>
      </c>
      <c r="B86" s="371"/>
      <c r="C86" s="8"/>
      <c r="D86" s="8"/>
      <c r="E86" s="8"/>
      <c r="F86" s="39"/>
      <c r="G86" s="8"/>
      <c r="H86" s="45"/>
      <c r="I86" s="8"/>
      <c r="J86" s="44"/>
    </row>
    <row r="87" spans="1:10" s="1" customFormat="1" ht="15" customHeight="1">
      <c r="A87" s="23" t="s">
        <v>117</v>
      </c>
      <c r="B87" s="8"/>
      <c r="C87" s="131">
        <f>B87</f>
        <v>0</v>
      </c>
      <c r="D87" s="8"/>
      <c r="E87" s="8"/>
      <c r="F87" s="39"/>
      <c r="G87" s="8"/>
      <c r="H87" s="45"/>
      <c r="I87" s="8"/>
      <c r="J87" s="44"/>
    </row>
    <row r="88" spans="1:10" s="1" customFormat="1" ht="30" customHeight="1" collapsed="1">
      <c r="A88" s="114"/>
      <c r="B88" s="115"/>
      <c r="C88" s="116"/>
      <c r="D88" s="116"/>
      <c r="E88" s="116"/>
      <c r="F88" s="117"/>
      <c r="G88" s="118"/>
      <c r="H88" s="63"/>
      <c r="I88" s="118"/>
      <c r="J88" s="44"/>
    </row>
    <row r="89" spans="1:10" s="1" customFormat="1" ht="15" customHeight="1">
      <c r="A89" s="3" t="s">
        <v>1</v>
      </c>
      <c r="B89" s="112"/>
      <c r="C89" s="126"/>
      <c r="D89" s="126"/>
      <c r="E89" s="126"/>
      <c r="F89" s="134">
        <f>SUM(G89:I89)</f>
        <v>0</v>
      </c>
      <c r="G89" s="142"/>
      <c r="H89" s="142"/>
      <c r="I89" s="142"/>
      <c r="J89" s="51"/>
    </row>
    <row r="90" spans="1:10" s="1" customFormat="1" ht="15" customHeight="1">
      <c r="A90" s="3" t="s">
        <v>2</v>
      </c>
      <c r="B90" s="5" t="e">
        <f>SUM(#REF!)+B91</f>
        <v>#REF!</v>
      </c>
      <c r="C90" s="127" t="e">
        <f>SUM(#REF!)+C93</f>
        <v>#REF!</v>
      </c>
      <c r="D90" s="128" t="e">
        <f>B90-C90-E90</f>
        <v>#REF!</v>
      </c>
      <c r="E90" s="127" t="e">
        <f>SUM(#REF!)</f>
        <v>#REF!</v>
      </c>
      <c r="F90" s="129"/>
      <c r="G90" s="128"/>
      <c r="H90" s="17"/>
      <c r="I90" s="128"/>
      <c r="J90" s="51"/>
    </row>
    <row r="91" spans="1:10" s="1" customFormat="1" ht="15" customHeight="1">
      <c r="A91" s="4" t="s">
        <v>3</v>
      </c>
      <c r="B91" s="126"/>
      <c r="C91" s="9"/>
      <c r="D91" s="9"/>
      <c r="E91" s="9"/>
      <c r="F91" s="37"/>
      <c r="G91" s="9"/>
      <c r="H91" s="17"/>
      <c r="I91" s="9"/>
      <c r="J91" s="51"/>
    </row>
    <row r="92" spans="1:10" s="1" customFormat="1" ht="15" customHeight="1">
      <c r="A92" s="4" t="s">
        <v>74</v>
      </c>
      <c r="B92" s="130"/>
      <c r="C92" s="8"/>
      <c r="D92" s="8"/>
      <c r="E92" s="8"/>
      <c r="F92" s="39"/>
      <c r="G92" s="8"/>
      <c r="H92" s="45"/>
      <c r="I92" s="8"/>
      <c r="J92" s="44"/>
    </row>
    <row r="93" spans="1:10" s="1" customFormat="1" ht="15" customHeight="1">
      <c r="A93" s="23" t="s">
        <v>117</v>
      </c>
      <c r="B93" s="8"/>
      <c r="C93" s="131">
        <f>B93</f>
        <v>0</v>
      </c>
      <c r="D93" s="8"/>
      <c r="E93" s="8"/>
      <c r="F93" s="39"/>
      <c r="G93" s="8"/>
      <c r="H93" s="45"/>
      <c r="I93" s="8"/>
      <c r="J93" s="44"/>
    </row>
    <row r="94" spans="1:10" s="1" customFormat="1" ht="30" customHeight="1">
      <c r="A94" s="114" t="s">
        <v>9</v>
      </c>
      <c r="B94" s="115"/>
      <c r="C94" s="116"/>
      <c r="D94" s="116"/>
      <c r="E94" s="116"/>
      <c r="F94" s="117"/>
      <c r="G94" s="118"/>
      <c r="H94" s="63"/>
      <c r="I94" s="118"/>
      <c r="J94" s="44"/>
    </row>
    <row r="95" spans="1:10" s="1" customFormat="1" ht="15" customHeight="1">
      <c r="A95" s="3" t="s">
        <v>1</v>
      </c>
      <c r="B95" s="260">
        <f>SUM(C95:E95)</f>
        <v>700.7444200000001</v>
      </c>
      <c r="C95" s="263">
        <f>C106+C112+C118+C124</f>
        <v>541.5333800000001</v>
      </c>
      <c r="D95" s="263">
        <f>D106+D112+D118+D124</f>
        <v>39.910039999999945</v>
      </c>
      <c r="E95" s="263">
        <f>E106+E112+E118+E124</f>
        <v>119.301</v>
      </c>
      <c r="F95" s="124">
        <f>SUM(G95:I95)</f>
        <v>0</v>
      </c>
      <c r="G95" s="125"/>
      <c r="H95" s="125"/>
      <c r="I95" s="125">
        <f>I106+I112+I118+I124</f>
        <v>0</v>
      </c>
      <c r="J95" s="48"/>
    </row>
    <row r="96" spans="1:10" s="1" customFormat="1" ht="30" customHeight="1">
      <c r="A96" s="114" t="s">
        <v>128</v>
      </c>
      <c r="B96" s="115"/>
      <c r="C96" s="116"/>
      <c r="D96" s="116"/>
      <c r="E96" s="116"/>
      <c r="F96" s="117"/>
      <c r="G96" s="118"/>
      <c r="H96" s="63"/>
      <c r="I96" s="118"/>
      <c r="J96" s="44"/>
    </row>
    <row r="97" spans="1:10" s="1" customFormat="1" ht="15.75" customHeight="1">
      <c r="A97" s="3" t="s">
        <v>1</v>
      </c>
      <c r="B97" s="54"/>
      <c r="C97" s="21"/>
      <c r="D97" s="21"/>
      <c r="E97" s="21"/>
      <c r="F97" s="64"/>
      <c r="G97" s="65"/>
      <c r="H97" s="66"/>
      <c r="I97" s="65"/>
      <c r="J97" s="48"/>
    </row>
    <row r="98" spans="1:10" s="1" customFormat="1" ht="15" customHeight="1">
      <c r="A98" s="4" t="s">
        <v>3</v>
      </c>
      <c r="B98" s="145"/>
      <c r="C98" s="9"/>
      <c r="D98" s="9"/>
      <c r="E98" s="9"/>
      <c r="F98" s="37"/>
      <c r="G98" s="9"/>
      <c r="H98" s="17"/>
      <c r="I98" s="9"/>
      <c r="J98" s="44"/>
    </row>
    <row r="99" spans="1:10" s="1" customFormat="1" ht="30" customHeight="1">
      <c r="A99" s="114" t="s">
        <v>124</v>
      </c>
      <c r="B99" s="115"/>
      <c r="C99" s="116"/>
      <c r="D99" s="116"/>
      <c r="E99" s="116"/>
      <c r="F99" s="117"/>
      <c r="G99" s="118"/>
      <c r="H99" s="63"/>
      <c r="I99" s="118"/>
      <c r="J99" s="44"/>
    </row>
    <row r="100" spans="1:10" s="1" customFormat="1" ht="15" customHeight="1">
      <c r="A100" s="3" t="s">
        <v>1</v>
      </c>
      <c r="B100" s="112"/>
      <c r="C100" s="112"/>
      <c r="D100" s="126"/>
      <c r="E100" s="126"/>
      <c r="F100" s="143">
        <f>SUM(G100:I100)</f>
        <v>0</v>
      </c>
      <c r="G100" s="144"/>
      <c r="H100" s="144"/>
      <c r="I100" s="144"/>
      <c r="J100" s="48"/>
    </row>
    <row r="101" spans="1:10" s="1" customFormat="1" ht="50.25" customHeight="1">
      <c r="A101" s="114" t="s">
        <v>129</v>
      </c>
      <c r="B101" s="115"/>
      <c r="C101" s="116"/>
      <c r="D101" s="116"/>
      <c r="E101" s="116"/>
      <c r="F101" s="117"/>
      <c r="G101" s="118"/>
      <c r="H101" s="63"/>
      <c r="I101" s="118"/>
      <c r="J101" s="44"/>
    </row>
    <row r="102" spans="1:10" s="1" customFormat="1" ht="15" customHeight="1">
      <c r="A102" s="3" t="s">
        <v>1</v>
      </c>
      <c r="B102" s="54"/>
      <c r="C102" s="21"/>
      <c r="D102" s="21"/>
      <c r="E102" s="21"/>
      <c r="F102" s="64"/>
      <c r="G102" s="65"/>
      <c r="H102" s="66"/>
      <c r="I102" s="65"/>
      <c r="J102" s="48"/>
    </row>
    <row r="103" spans="1:10" s="1" customFormat="1" ht="15" customHeight="1">
      <c r="A103" s="4" t="s">
        <v>3</v>
      </c>
      <c r="B103" s="9">
        <v>0</v>
      </c>
      <c r="C103" s="9">
        <v>0</v>
      </c>
      <c r="D103" s="9">
        <v>0</v>
      </c>
      <c r="E103" s="9">
        <v>0</v>
      </c>
      <c r="F103" s="37"/>
      <c r="G103" s="9"/>
      <c r="H103" s="17"/>
      <c r="I103" s="9"/>
      <c r="J103" s="44"/>
    </row>
    <row r="104" spans="1:10" s="1" customFormat="1" ht="15" customHeight="1">
      <c r="A104" s="4" t="s">
        <v>74</v>
      </c>
      <c r="B104" s="8"/>
      <c r="C104" s="10"/>
      <c r="D104" s="10"/>
      <c r="E104" s="10"/>
      <c r="F104" s="39"/>
      <c r="G104" s="8"/>
      <c r="H104" s="45"/>
      <c r="I104" s="8"/>
      <c r="J104" s="44"/>
    </row>
    <row r="105" spans="1:10" s="1" customFormat="1" ht="30" customHeight="1">
      <c r="A105" s="114" t="s">
        <v>11</v>
      </c>
      <c r="B105" s="115"/>
      <c r="C105" s="116"/>
      <c r="D105" s="116"/>
      <c r="E105" s="116"/>
      <c r="F105" s="117"/>
      <c r="G105" s="118"/>
      <c r="H105" s="63"/>
      <c r="I105" s="118"/>
      <c r="J105" s="44"/>
    </row>
    <row r="106" spans="1:10" s="1" customFormat="1" ht="15" customHeight="1">
      <c r="A106" s="3" t="s">
        <v>1</v>
      </c>
      <c r="B106" s="260">
        <f>SUM(C106:E106)</f>
        <v>98.69782999999995</v>
      </c>
      <c r="C106" s="354">
        <v>41.435790000000004</v>
      </c>
      <c r="D106" s="354">
        <v>22.80103999999995</v>
      </c>
      <c r="E106" s="354">
        <v>34.461</v>
      </c>
      <c r="F106" s="267">
        <f>SUM(G106:I106)</f>
        <v>0</v>
      </c>
      <c r="G106" s="268"/>
      <c r="H106" s="268"/>
      <c r="I106" s="268"/>
      <c r="J106" s="48"/>
    </row>
    <row r="107" spans="1:10" s="1" customFormat="1" ht="15" customHeight="1">
      <c r="A107" s="3" t="s">
        <v>2</v>
      </c>
      <c r="B107" s="32" t="e">
        <f>SUM(#REF!)+B108</f>
        <v>#REF!</v>
      </c>
      <c r="C107" s="127" t="e">
        <f>SUM(#REF!)+C110</f>
        <v>#REF!</v>
      </c>
      <c r="D107" s="128" t="e">
        <f>B107-C107-E107</f>
        <v>#REF!</v>
      </c>
      <c r="E107" s="127" t="e">
        <f>SUM(#REF!)</f>
        <v>#REF!</v>
      </c>
      <c r="F107" s="129"/>
      <c r="G107" s="128"/>
      <c r="H107" s="17"/>
      <c r="I107" s="128"/>
      <c r="J107" s="22">
        <f>153.66455/(C106+D106)*C106</f>
        <v>99.12089410770277</v>
      </c>
    </row>
    <row r="108" spans="1:10" s="1" customFormat="1" ht="15" customHeight="1">
      <c r="A108" s="4" t="s">
        <v>3</v>
      </c>
      <c r="B108" s="145"/>
      <c r="C108" s="9"/>
      <c r="D108" s="9"/>
      <c r="E108" s="9"/>
      <c r="F108" s="37"/>
      <c r="G108" s="9"/>
      <c r="H108" s="17"/>
      <c r="I108" s="9"/>
      <c r="J108" s="44"/>
    </row>
    <row r="109" spans="1:10" s="1" customFormat="1" ht="15" customHeight="1">
      <c r="A109" s="4" t="s">
        <v>74</v>
      </c>
      <c r="B109" s="371"/>
      <c r="C109" s="8"/>
      <c r="D109" s="8"/>
      <c r="E109" s="8"/>
      <c r="F109" s="39"/>
      <c r="G109" s="8"/>
      <c r="H109" s="45"/>
      <c r="I109" s="8"/>
      <c r="J109" s="44"/>
    </row>
    <row r="110" spans="1:10" s="1" customFormat="1" ht="15.75" customHeight="1">
      <c r="A110" s="23" t="s">
        <v>117</v>
      </c>
      <c r="B110" s="8"/>
      <c r="C110" s="131">
        <f>B110</f>
        <v>0</v>
      </c>
      <c r="D110" s="8"/>
      <c r="E110" s="8"/>
      <c r="F110" s="39"/>
      <c r="G110" s="8"/>
      <c r="H110" s="45"/>
      <c r="I110" s="8"/>
      <c r="J110" s="44"/>
    </row>
    <row r="111" spans="1:10" s="1" customFormat="1" ht="30" customHeight="1" collapsed="1">
      <c r="A111" s="114" t="s">
        <v>13</v>
      </c>
      <c r="B111" s="115"/>
      <c r="C111" s="116"/>
      <c r="D111" s="116"/>
      <c r="E111" s="116"/>
      <c r="F111" s="117"/>
      <c r="G111" s="118"/>
      <c r="H111" s="63"/>
      <c r="I111" s="118"/>
      <c r="J111" s="44"/>
    </row>
    <row r="112" spans="1:10" s="1" customFormat="1" ht="15" customHeight="1">
      <c r="A112" s="3" t="s">
        <v>1</v>
      </c>
      <c r="B112" s="260">
        <f>SUM(C112:E112)</f>
        <v>0</v>
      </c>
      <c r="C112" s="354"/>
      <c r="D112" s="354"/>
      <c r="E112" s="354"/>
      <c r="F112" s="267">
        <f>SUM(G112:I112)</f>
        <v>0</v>
      </c>
      <c r="G112" s="268"/>
      <c r="H112" s="268"/>
      <c r="I112" s="268"/>
      <c r="J112" s="48"/>
    </row>
    <row r="113" spans="1:10" s="1" customFormat="1" ht="15" customHeight="1">
      <c r="A113" s="3" t="s">
        <v>2</v>
      </c>
      <c r="B113" s="32" t="e">
        <f>SUM(#REF!)+B114</f>
        <v>#REF!</v>
      </c>
      <c r="C113" s="127" t="e">
        <f>SUM(#REF!)+C116</f>
        <v>#REF!</v>
      </c>
      <c r="D113" s="128" t="e">
        <f>B113-C113-E113</f>
        <v>#REF!</v>
      </c>
      <c r="E113" s="127" t="e">
        <f>SUM(#REF!)</f>
        <v>#REF!</v>
      </c>
      <c r="F113" s="129"/>
      <c r="G113" s="128"/>
      <c r="H113" s="17"/>
      <c r="I113" s="128"/>
      <c r="J113" s="51"/>
    </row>
    <row r="114" spans="1:10" s="1" customFormat="1" ht="15" customHeight="1">
      <c r="A114" s="4" t="s">
        <v>3</v>
      </c>
      <c r="B114" s="145"/>
      <c r="C114" s="9"/>
      <c r="D114" s="9"/>
      <c r="E114" s="9"/>
      <c r="F114" s="37"/>
      <c r="G114" s="9"/>
      <c r="H114" s="17"/>
      <c r="I114" s="9"/>
      <c r="J114" s="44"/>
    </row>
    <row r="115" spans="1:10" s="1" customFormat="1" ht="15" customHeight="1">
      <c r="A115" s="4" t="s">
        <v>74</v>
      </c>
      <c r="B115" s="371"/>
      <c r="C115" s="8"/>
      <c r="D115" s="8"/>
      <c r="E115" s="8"/>
      <c r="F115" s="39"/>
      <c r="G115" s="8"/>
      <c r="H115" s="45"/>
      <c r="I115" s="8"/>
      <c r="J115" s="44"/>
    </row>
    <row r="116" spans="1:10" s="1" customFormat="1" ht="15" customHeight="1">
      <c r="A116" s="23" t="s">
        <v>117</v>
      </c>
      <c r="B116" s="8"/>
      <c r="C116" s="131">
        <f>B116</f>
        <v>0</v>
      </c>
      <c r="D116" s="8"/>
      <c r="E116" s="8"/>
      <c r="F116" s="39"/>
      <c r="G116" s="8"/>
      <c r="H116" s="45"/>
      <c r="I116" s="8"/>
      <c r="J116" s="44"/>
    </row>
    <row r="117" spans="1:10" s="1" customFormat="1" ht="30" customHeight="1">
      <c r="A117" s="114" t="s">
        <v>14</v>
      </c>
      <c r="B117" s="115"/>
      <c r="C117" s="116"/>
      <c r="D117" s="116"/>
      <c r="E117" s="116"/>
      <c r="F117" s="117"/>
      <c r="G117" s="118"/>
      <c r="H117" s="63"/>
      <c r="I117" s="118"/>
      <c r="J117" s="44"/>
    </row>
    <row r="118" spans="1:10" s="1" customFormat="1" ht="15" customHeight="1">
      <c r="A118" s="3" t="s">
        <v>1</v>
      </c>
      <c r="B118" s="260">
        <f>SUM(C118:E118)</f>
        <v>195.56475</v>
      </c>
      <c r="C118" s="354">
        <v>93.61575</v>
      </c>
      <c r="D118" s="354">
        <v>17.108999999999995</v>
      </c>
      <c r="E118" s="354">
        <v>84.84</v>
      </c>
      <c r="F118" s="267">
        <f>SUM(G118:I118)</f>
        <v>0</v>
      </c>
      <c r="G118" s="268"/>
      <c r="H118" s="268"/>
      <c r="I118" s="268"/>
      <c r="J118" s="48"/>
    </row>
    <row r="119" spans="1:10" s="1" customFormat="1" ht="15" customHeight="1">
      <c r="A119" s="3" t="s">
        <v>2</v>
      </c>
      <c r="B119" s="32" t="e">
        <f>SUM(#REF!)+B120</f>
        <v>#REF!</v>
      </c>
      <c r="C119" s="127" t="e">
        <f>SUM(#REF!)+C122</f>
        <v>#REF!</v>
      </c>
      <c r="D119" s="128" t="e">
        <f>B119-C119-E119</f>
        <v>#REF!</v>
      </c>
      <c r="E119" s="127" t="e">
        <f>SUM(#REF!)</f>
        <v>#REF!</v>
      </c>
      <c r="F119" s="129"/>
      <c r="G119" s="128"/>
      <c r="H119" s="17"/>
      <c r="I119" s="128"/>
      <c r="J119" s="51"/>
    </row>
    <row r="120" spans="1:10" s="1" customFormat="1" ht="15" customHeight="1">
      <c r="A120" s="4" t="s">
        <v>3</v>
      </c>
      <c r="B120" s="145"/>
      <c r="C120" s="9"/>
      <c r="D120" s="9"/>
      <c r="E120" s="9"/>
      <c r="F120" s="37"/>
      <c r="G120" s="9"/>
      <c r="H120" s="17"/>
      <c r="I120" s="9"/>
      <c r="J120" s="44"/>
    </row>
    <row r="121" spans="1:10" s="1" customFormat="1" ht="15" customHeight="1">
      <c r="A121" s="4" t="s">
        <v>74</v>
      </c>
      <c r="B121" s="371"/>
      <c r="C121" s="8"/>
      <c r="D121" s="8"/>
      <c r="E121" s="8"/>
      <c r="F121" s="39"/>
      <c r="G121" s="8"/>
      <c r="H121" s="45"/>
      <c r="I121" s="8"/>
      <c r="J121" s="44"/>
    </row>
    <row r="122" spans="1:10" s="1" customFormat="1" ht="15" customHeight="1">
      <c r="A122" s="23" t="s">
        <v>117</v>
      </c>
      <c r="B122" s="8"/>
      <c r="C122" s="131">
        <f>B122</f>
        <v>0</v>
      </c>
      <c r="D122" s="8"/>
      <c r="E122" s="8"/>
      <c r="F122" s="39"/>
      <c r="G122" s="8"/>
      <c r="H122" s="45"/>
      <c r="I122" s="8"/>
      <c r="J122" s="44"/>
    </row>
    <row r="123" spans="1:10" s="1" customFormat="1" ht="30" customHeight="1">
      <c r="A123" s="114" t="s">
        <v>15</v>
      </c>
      <c r="B123" s="115"/>
      <c r="C123" s="116"/>
      <c r="D123" s="116"/>
      <c r="E123" s="116"/>
      <c r="F123" s="117"/>
      <c r="G123" s="118"/>
      <c r="H123" s="63"/>
      <c r="I123" s="118"/>
      <c r="J123" s="44"/>
    </row>
    <row r="124" spans="1:10" s="1" customFormat="1" ht="15" customHeight="1">
      <c r="A124" s="3" t="s">
        <v>1</v>
      </c>
      <c r="B124" s="260">
        <f>SUM(C124:E124)</f>
        <v>406.48184000000003</v>
      </c>
      <c r="C124" s="354">
        <v>406.48184000000003</v>
      </c>
      <c r="D124" s="354">
        <v>0</v>
      </c>
      <c r="E124" s="354"/>
      <c r="F124" s="267">
        <f>SUM(G124:I124)</f>
        <v>0</v>
      </c>
      <c r="G124" s="268"/>
      <c r="H124" s="268"/>
      <c r="I124" s="268"/>
      <c r="J124" s="48"/>
    </row>
    <row r="125" spans="1:10" s="1" customFormat="1" ht="15" customHeight="1">
      <c r="A125" s="3" t="s">
        <v>2</v>
      </c>
      <c r="B125" s="32" t="e">
        <f>SUM(#REF!)+B126</f>
        <v>#REF!</v>
      </c>
      <c r="C125" s="127" t="e">
        <f>SUM(#REF!)+C128</f>
        <v>#REF!</v>
      </c>
      <c r="D125" s="128" t="e">
        <f>B125-C125-E125</f>
        <v>#REF!</v>
      </c>
      <c r="E125" s="127" t="e">
        <f>SUM(#REF!)</f>
        <v>#REF!</v>
      </c>
      <c r="F125" s="129"/>
      <c r="G125" s="128"/>
      <c r="H125" s="17"/>
      <c r="I125" s="128"/>
      <c r="J125" s="51"/>
    </row>
    <row r="126" spans="1:10" s="1" customFormat="1" ht="15" customHeight="1">
      <c r="A126" s="4" t="s">
        <v>3</v>
      </c>
      <c r="B126" s="145"/>
      <c r="C126" s="9"/>
      <c r="D126" s="9"/>
      <c r="E126" s="9"/>
      <c r="F126" s="37"/>
      <c r="G126" s="9"/>
      <c r="H126" s="17"/>
      <c r="I126" s="9"/>
      <c r="J126" s="44"/>
    </row>
    <row r="127" spans="1:10" s="1" customFormat="1" ht="15" customHeight="1">
      <c r="A127" s="4" t="s">
        <v>74</v>
      </c>
      <c r="B127" s="371"/>
      <c r="C127" s="8"/>
      <c r="D127" s="8"/>
      <c r="E127" s="8"/>
      <c r="F127" s="39"/>
      <c r="G127" s="8"/>
      <c r="H127" s="45"/>
      <c r="I127" s="8"/>
      <c r="J127" s="44"/>
    </row>
    <row r="128" spans="1:10" s="1" customFormat="1" ht="15" customHeight="1">
      <c r="A128" s="23" t="s">
        <v>117</v>
      </c>
      <c r="B128" s="8"/>
      <c r="C128" s="131">
        <f>B128</f>
        <v>0</v>
      </c>
      <c r="D128" s="8"/>
      <c r="E128" s="8"/>
      <c r="F128" s="39"/>
      <c r="G128" s="8"/>
      <c r="H128" s="45"/>
      <c r="I128" s="8"/>
      <c r="J128" s="44"/>
    </row>
    <row r="129" spans="1:10" s="1" customFormat="1" ht="30" customHeight="1">
      <c r="A129" s="114" t="s">
        <v>171</v>
      </c>
      <c r="B129" s="115"/>
      <c r="C129" s="116"/>
      <c r="D129" s="118"/>
      <c r="E129" s="116"/>
      <c r="F129" s="117"/>
      <c r="G129" s="118"/>
      <c r="H129" s="63"/>
      <c r="I129" s="118"/>
      <c r="J129" s="44"/>
    </row>
    <row r="130" spans="1:10" s="1" customFormat="1" ht="15" customHeight="1">
      <c r="A130" s="6" t="s">
        <v>1</v>
      </c>
      <c r="B130" s="260">
        <f>B136+B142+B148+B156+B162+B167+B172+B177+B183+B188+B218+B208+B213+B193+B198+B203+B223</f>
        <v>1567.95755</v>
      </c>
      <c r="C130" s="263">
        <f>C136+C142+C148+C156+C162+C167+C172+C177+C183+C188+C218+C208+C213</f>
        <v>102.05697</v>
      </c>
      <c r="D130" s="263">
        <f>D136+D142+D148+D156+D162+D167+D172+D177+D183+D188+D218+D208+D213+D223+D193</f>
        <v>1465.90058</v>
      </c>
      <c r="E130" s="263">
        <f>E136+E142+E148+E156+E162+E167+E172+E177+E183+E188+E218+E208+E213</f>
        <v>0</v>
      </c>
      <c r="F130" s="124">
        <f>F136+F142+F148+F156+F162+F167+F172+F177+F183+F188+F218+F208+F213+F223+F193+F198+F203</f>
        <v>0</v>
      </c>
      <c r="G130" s="124"/>
      <c r="H130" s="124"/>
      <c r="I130" s="124">
        <f>I136+I142+I148+I156+I162+I167+I172+I177+I183+I188+I218+I208+I213+I223+I193+I198+I203</f>
        <v>0</v>
      </c>
      <c r="J130" s="48"/>
    </row>
    <row r="131" spans="1:10" s="1" customFormat="1" ht="30" customHeight="1">
      <c r="A131" s="114" t="s">
        <v>174</v>
      </c>
      <c r="B131" s="115"/>
      <c r="C131" s="116"/>
      <c r="D131" s="116"/>
      <c r="E131" s="116"/>
      <c r="F131" s="117"/>
      <c r="G131" s="118"/>
      <c r="H131" s="63"/>
      <c r="I131" s="118"/>
      <c r="J131" s="44"/>
    </row>
    <row r="132" spans="1:10" s="1" customFormat="1" ht="15" customHeight="1">
      <c r="A132" s="3" t="s">
        <v>1</v>
      </c>
      <c r="B132" s="54"/>
      <c r="C132" s="21"/>
      <c r="D132" s="21"/>
      <c r="E132" s="21"/>
      <c r="F132" s="64"/>
      <c r="G132" s="65"/>
      <c r="H132" s="66"/>
      <c r="I132" s="65"/>
      <c r="J132" s="48"/>
    </row>
    <row r="133" spans="1:10" s="1" customFormat="1" ht="15" customHeight="1">
      <c r="A133" s="4" t="s">
        <v>3</v>
      </c>
      <c r="B133" s="145"/>
      <c r="C133" s="9">
        <v>0</v>
      </c>
      <c r="D133" s="9">
        <v>0</v>
      </c>
      <c r="E133" s="9">
        <v>0</v>
      </c>
      <c r="F133" s="37"/>
      <c r="G133" s="9"/>
      <c r="H133" s="17"/>
      <c r="I133" s="9"/>
      <c r="J133" s="44"/>
    </row>
    <row r="134" spans="1:10" s="1" customFormat="1" ht="15" customHeight="1">
      <c r="A134" s="4" t="s">
        <v>74</v>
      </c>
      <c r="B134" s="8"/>
      <c r="C134" s="10"/>
      <c r="D134" s="10"/>
      <c r="E134" s="10"/>
      <c r="F134" s="39"/>
      <c r="G134" s="8"/>
      <c r="H134" s="45"/>
      <c r="I134" s="8"/>
      <c r="J134" s="82"/>
    </row>
    <row r="135" spans="1:10" s="1" customFormat="1" ht="30" customHeight="1">
      <c r="A135" s="114" t="s">
        <v>16</v>
      </c>
      <c r="B135" s="115"/>
      <c r="C135" s="116"/>
      <c r="D135" s="116"/>
      <c r="E135" s="116"/>
      <c r="F135" s="117"/>
      <c r="G135" s="118"/>
      <c r="H135" s="63"/>
      <c r="I135" s="118"/>
      <c r="J135" s="44"/>
    </row>
    <row r="136" spans="1:10" s="1" customFormat="1" ht="15" customHeight="1">
      <c r="A136" s="3" t="s">
        <v>1</v>
      </c>
      <c r="B136" s="260">
        <f>SUM(C136:E136)</f>
        <v>398.66036999999994</v>
      </c>
      <c r="C136" s="354">
        <v>102.05697</v>
      </c>
      <c r="D136" s="354">
        <v>296.60339999999997</v>
      </c>
      <c r="E136" s="354"/>
      <c r="F136" s="267">
        <f>SUM(G136:I136)</f>
        <v>0</v>
      </c>
      <c r="G136" s="268"/>
      <c r="H136" s="268"/>
      <c r="I136" s="268"/>
      <c r="J136" s="48"/>
    </row>
    <row r="137" spans="1:10" s="1" customFormat="1" ht="15" customHeight="1">
      <c r="A137" s="3" t="s">
        <v>2</v>
      </c>
      <c r="B137" s="32" t="e">
        <f>SUM(#REF!)+B138</f>
        <v>#REF!</v>
      </c>
      <c r="C137" s="127" t="e">
        <f>SUM(#REF!)+C140</f>
        <v>#REF!</v>
      </c>
      <c r="D137" s="128" t="e">
        <f>B137-C137-E137</f>
        <v>#REF!</v>
      </c>
      <c r="E137" s="127" t="e">
        <f>SUM(#REF!)</f>
        <v>#REF!</v>
      </c>
      <c r="F137" s="129"/>
      <c r="G137" s="128"/>
      <c r="H137" s="17"/>
      <c r="I137" s="128"/>
      <c r="J137" s="51"/>
    </row>
    <row r="138" spans="1:10" s="1" customFormat="1" ht="15" customHeight="1">
      <c r="A138" s="4" t="s">
        <v>3</v>
      </c>
      <c r="B138" s="145"/>
      <c r="C138" s="9"/>
      <c r="D138" s="9"/>
      <c r="E138" s="9"/>
      <c r="F138" s="37"/>
      <c r="G138" s="9"/>
      <c r="H138" s="17"/>
      <c r="I138" s="9"/>
      <c r="J138" s="44"/>
    </row>
    <row r="139" spans="1:10" s="1" customFormat="1" ht="15" customHeight="1">
      <c r="A139" s="4" t="s">
        <v>74</v>
      </c>
      <c r="B139" s="371"/>
      <c r="C139" s="10"/>
      <c r="D139" s="10"/>
      <c r="E139" s="10"/>
      <c r="F139" s="39"/>
      <c r="G139" s="8"/>
      <c r="H139" s="45"/>
      <c r="I139" s="8"/>
      <c r="J139" s="44"/>
    </row>
    <row r="140" spans="1:10" s="1" customFormat="1" ht="15" customHeight="1">
      <c r="A140" s="23" t="s">
        <v>117</v>
      </c>
      <c r="B140" s="8"/>
      <c r="C140" s="131">
        <f>B140</f>
        <v>0</v>
      </c>
      <c r="D140" s="10"/>
      <c r="E140" s="10"/>
      <c r="F140" s="39"/>
      <c r="G140" s="8"/>
      <c r="H140" s="45"/>
      <c r="I140" s="8"/>
      <c r="J140" s="44"/>
    </row>
    <row r="141" spans="1:10" s="1" customFormat="1" ht="30" customHeight="1">
      <c r="A141" s="114" t="s">
        <v>17</v>
      </c>
      <c r="B141" s="115"/>
      <c r="C141" s="116"/>
      <c r="D141" s="116"/>
      <c r="E141" s="116"/>
      <c r="F141" s="117"/>
      <c r="G141" s="118"/>
      <c r="H141" s="63"/>
      <c r="I141" s="118"/>
      <c r="J141" s="44"/>
    </row>
    <row r="142" spans="1:10" s="1" customFormat="1" ht="15" customHeight="1">
      <c r="A142" s="3" t="s">
        <v>1</v>
      </c>
      <c r="B142" s="260">
        <f>SUM(C142:E142)</f>
        <v>751.82928</v>
      </c>
      <c r="C142" s="354">
        <v>0</v>
      </c>
      <c r="D142" s="354">
        <v>751.82928</v>
      </c>
      <c r="E142" s="354"/>
      <c r="F142" s="267">
        <f>SUM(G142:I142)</f>
        <v>0</v>
      </c>
      <c r="G142" s="268"/>
      <c r="H142" s="268"/>
      <c r="I142" s="268"/>
      <c r="J142" s="48"/>
    </row>
    <row r="143" spans="1:10" s="1" customFormat="1" ht="15" customHeight="1">
      <c r="A143" s="3" t="s">
        <v>2</v>
      </c>
      <c r="B143" s="32" t="e">
        <f>SUM(#REF!)+B144</f>
        <v>#REF!</v>
      </c>
      <c r="C143" s="127" t="e">
        <f>SUM(#REF!)+C146</f>
        <v>#REF!</v>
      </c>
      <c r="D143" s="128" t="e">
        <f>B143-C143-E143</f>
        <v>#REF!</v>
      </c>
      <c r="E143" s="127" t="e">
        <f>SUM(#REF!)</f>
        <v>#REF!</v>
      </c>
      <c r="F143" s="129"/>
      <c r="G143" s="128"/>
      <c r="H143" s="17"/>
      <c r="I143" s="128"/>
      <c r="J143" s="51"/>
    </row>
    <row r="144" spans="1:10" s="1" customFormat="1" ht="15" customHeight="1">
      <c r="A144" s="4" t="s">
        <v>3</v>
      </c>
      <c r="B144" s="145"/>
      <c r="C144" s="9"/>
      <c r="D144" s="9"/>
      <c r="E144" s="9"/>
      <c r="F144" s="37"/>
      <c r="G144" s="9"/>
      <c r="H144" s="17"/>
      <c r="I144" s="9"/>
      <c r="J144" s="44"/>
    </row>
    <row r="145" spans="1:10" s="1" customFormat="1" ht="15" customHeight="1">
      <c r="A145" s="4" t="s">
        <v>74</v>
      </c>
      <c r="B145" s="371"/>
      <c r="C145" s="8"/>
      <c r="D145" s="8"/>
      <c r="E145" s="8"/>
      <c r="F145" s="39"/>
      <c r="G145" s="8"/>
      <c r="H145" s="45"/>
      <c r="I145" s="8"/>
      <c r="J145" s="44"/>
    </row>
    <row r="146" spans="1:10" s="1" customFormat="1" ht="15" customHeight="1">
      <c r="A146" s="23" t="s">
        <v>117</v>
      </c>
      <c r="B146" s="8"/>
      <c r="C146" s="131">
        <f>B146</f>
        <v>0</v>
      </c>
      <c r="D146" s="8"/>
      <c r="E146" s="8"/>
      <c r="F146" s="39"/>
      <c r="G146" s="8"/>
      <c r="H146" s="45"/>
      <c r="I146" s="8"/>
      <c r="J146" s="44"/>
    </row>
    <row r="147" spans="1:10" s="1" customFormat="1" ht="30" customHeight="1">
      <c r="A147" s="146" t="s">
        <v>265</v>
      </c>
      <c r="B147" s="115"/>
      <c r="C147" s="116"/>
      <c r="D147" s="116"/>
      <c r="E147" s="116"/>
      <c r="F147" s="117"/>
      <c r="G147" s="118"/>
      <c r="H147" s="63"/>
      <c r="I147" s="118"/>
      <c r="J147" s="44"/>
    </row>
    <row r="148" spans="1:10" s="1" customFormat="1" ht="15" customHeight="1">
      <c r="A148" s="3" t="s">
        <v>1</v>
      </c>
      <c r="B148" s="260">
        <f>SUM(C148:E148)</f>
        <v>47.574</v>
      </c>
      <c r="C148" s="354">
        <v>0</v>
      </c>
      <c r="D148" s="354">
        <v>47.574</v>
      </c>
      <c r="E148" s="354"/>
      <c r="F148" s="267">
        <f>SUM(G148:I148)</f>
        <v>0</v>
      </c>
      <c r="G148" s="268"/>
      <c r="H148" s="268"/>
      <c r="I148" s="268"/>
      <c r="J148" s="48"/>
    </row>
    <row r="149" spans="1:10" s="1" customFormat="1" ht="15" customHeight="1">
      <c r="A149" s="301" t="s">
        <v>2</v>
      </c>
      <c r="B149" s="302" t="e">
        <f>SUM(#REF!)+B150</f>
        <v>#REF!</v>
      </c>
      <c r="C149" s="127" t="e">
        <f>SUM(#REF!)+C152</f>
        <v>#REF!</v>
      </c>
      <c r="D149" s="128" t="e">
        <f>B149-C149-E149</f>
        <v>#REF!</v>
      </c>
      <c r="E149" s="127" t="e">
        <f>SUM(#REF!)</f>
        <v>#REF!</v>
      </c>
      <c r="F149" s="129"/>
      <c r="G149" s="128"/>
      <c r="H149" s="17"/>
      <c r="I149" s="128"/>
      <c r="J149" s="51"/>
    </row>
    <row r="150" spans="1:10" s="1" customFormat="1" ht="15" customHeight="1">
      <c r="A150" s="4" t="s">
        <v>3</v>
      </c>
      <c r="B150" s="145"/>
      <c r="C150" s="9"/>
      <c r="D150" s="9"/>
      <c r="E150" s="9"/>
      <c r="F150" s="37"/>
      <c r="G150" s="9"/>
      <c r="H150" s="17"/>
      <c r="I150" s="9"/>
      <c r="J150" s="44"/>
    </row>
    <row r="151" spans="1:10" s="1" customFormat="1" ht="15" customHeight="1">
      <c r="A151" s="4" t="s">
        <v>74</v>
      </c>
      <c r="B151" s="371"/>
      <c r="C151" s="10"/>
      <c r="D151" s="10"/>
      <c r="E151" s="10"/>
      <c r="F151" s="39"/>
      <c r="G151" s="8"/>
      <c r="H151" s="45"/>
      <c r="I151" s="8"/>
      <c r="J151" s="44"/>
    </row>
    <row r="152" spans="1:10" s="1" customFormat="1" ht="15" customHeight="1">
      <c r="A152" s="23" t="s">
        <v>117</v>
      </c>
      <c r="B152" s="8"/>
      <c r="C152" s="131">
        <f>B152</f>
        <v>0</v>
      </c>
      <c r="D152" s="10"/>
      <c r="E152" s="10"/>
      <c r="F152" s="39"/>
      <c r="G152" s="8"/>
      <c r="H152" s="45"/>
      <c r="I152" s="8"/>
      <c r="J152" s="44"/>
    </row>
    <row r="153" spans="1:10" s="1" customFormat="1" ht="15" customHeight="1">
      <c r="A153" s="92" t="s">
        <v>318</v>
      </c>
      <c r="B153" s="147">
        <f>B148-B154</f>
        <v>47.574</v>
      </c>
      <c r="C153" s="148"/>
      <c r="D153" s="93"/>
      <c r="E153" s="93"/>
      <c r="F153" s="94"/>
      <c r="G153" s="95"/>
      <c r="H153" s="96"/>
      <c r="I153" s="95"/>
      <c r="J153" s="44"/>
    </row>
    <row r="154" spans="1:10" s="1" customFormat="1" ht="15" customHeight="1">
      <c r="A154" s="92" t="s">
        <v>343</v>
      </c>
      <c r="B154" s="147"/>
      <c r="C154" s="148" t="e">
        <f>#REF!+(#REF!+#REF!+#REF!)/B148*B154</f>
        <v>#REF!</v>
      </c>
      <c r="D154" s="93"/>
      <c r="E154" s="93"/>
      <c r="F154" s="94"/>
      <c r="G154" s="95"/>
      <c r="H154" s="96"/>
      <c r="I154" s="95"/>
      <c r="J154" s="44"/>
    </row>
    <row r="155" spans="1:10" s="1" customFormat="1" ht="30" customHeight="1">
      <c r="A155" s="149" t="s">
        <v>157</v>
      </c>
      <c r="B155" s="115"/>
      <c r="C155" s="116"/>
      <c r="D155" s="116"/>
      <c r="E155" s="116"/>
      <c r="F155" s="117"/>
      <c r="G155" s="118"/>
      <c r="H155" s="63"/>
      <c r="I155" s="118"/>
      <c r="J155" s="44"/>
    </row>
    <row r="156" spans="1:10" s="1" customFormat="1" ht="15" customHeight="1">
      <c r="A156" s="3" t="s">
        <v>1</v>
      </c>
      <c r="B156" s="260">
        <f>SUM(C156:E156)</f>
        <v>162.171</v>
      </c>
      <c r="C156" s="354">
        <v>0</v>
      </c>
      <c r="D156" s="354">
        <v>162.171</v>
      </c>
      <c r="E156" s="354"/>
      <c r="F156" s="267">
        <f>SUM(G156:I156)</f>
        <v>0</v>
      </c>
      <c r="G156" s="268"/>
      <c r="H156" s="268"/>
      <c r="I156" s="268"/>
      <c r="J156" s="48"/>
    </row>
    <row r="157" spans="1:10" s="1" customFormat="1" ht="15" customHeight="1">
      <c r="A157" s="3" t="s">
        <v>2</v>
      </c>
      <c r="B157" s="32" t="e">
        <f>SUM(#REF!)+B158</f>
        <v>#REF!</v>
      </c>
      <c r="C157" s="127" t="e">
        <f>SUM(#REF!)+C160</f>
        <v>#REF!</v>
      </c>
      <c r="D157" s="128" t="e">
        <f>B157-C157-E157</f>
        <v>#REF!</v>
      </c>
      <c r="E157" s="127" t="e">
        <f>SUM(#REF!)</f>
        <v>#REF!</v>
      </c>
      <c r="F157" s="129"/>
      <c r="G157" s="128"/>
      <c r="H157" s="17"/>
      <c r="I157" s="128"/>
      <c r="J157" s="51"/>
    </row>
    <row r="158" spans="1:10" s="1" customFormat="1" ht="15" customHeight="1">
      <c r="A158" s="4" t="s">
        <v>3</v>
      </c>
      <c r="B158" s="145"/>
      <c r="C158" s="9"/>
      <c r="D158" s="9"/>
      <c r="E158" s="9"/>
      <c r="F158" s="37"/>
      <c r="G158" s="9"/>
      <c r="H158" s="17"/>
      <c r="I158" s="9"/>
      <c r="J158" s="44"/>
    </row>
    <row r="159" spans="1:10" s="1" customFormat="1" ht="15" customHeight="1">
      <c r="A159" s="4" t="s">
        <v>74</v>
      </c>
      <c r="B159" s="371"/>
      <c r="C159" s="10"/>
      <c r="D159" s="10"/>
      <c r="E159" s="10"/>
      <c r="F159" s="39"/>
      <c r="G159" s="8"/>
      <c r="H159" s="45"/>
      <c r="I159" s="8"/>
      <c r="J159" s="44"/>
    </row>
    <row r="160" spans="1:10" s="1" customFormat="1" ht="15" customHeight="1">
      <c r="A160" s="23" t="s">
        <v>117</v>
      </c>
      <c r="B160" s="8"/>
      <c r="C160" s="131">
        <f>B160</f>
        <v>0</v>
      </c>
      <c r="D160" s="10"/>
      <c r="E160" s="10"/>
      <c r="F160" s="39"/>
      <c r="G160" s="8"/>
      <c r="H160" s="45"/>
      <c r="I160" s="8"/>
      <c r="J160" s="44"/>
    </row>
    <row r="161" spans="1:10" s="1" customFormat="1" ht="30" customHeight="1">
      <c r="A161" s="146" t="s">
        <v>243</v>
      </c>
      <c r="B161" s="115"/>
      <c r="C161" s="116"/>
      <c r="D161" s="116"/>
      <c r="E161" s="116"/>
      <c r="F161" s="117"/>
      <c r="G161" s="118"/>
      <c r="H161" s="63"/>
      <c r="I161" s="118"/>
      <c r="J161" s="44"/>
    </row>
    <row r="162" spans="1:10" s="1" customFormat="1" ht="15" customHeight="1">
      <c r="A162" s="3" t="s">
        <v>1</v>
      </c>
      <c r="B162" s="215">
        <f>SUM(C162:E162)</f>
        <v>0</v>
      </c>
      <c r="C162" s="120"/>
      <c r="D162" s="120"/>
      <c r="E162" s="120"/>
      <c r="F162" s="267">
        <f>SUM(G162:I162)</f>
        <v>0</v>
      </c>
      <c r="G162" s="268"/>
      <c r="H162" s="268"/>
      <c r="I162" s="268"/>
      <c r="J162" s="48"/>
    </row>
    <row r="163" spans="1:10" s="1" customFormat="1" ht="15" customHeight="1">
      <c r="A163" s="3" t="s">
        <v>2</v>
      </c>
      <c r="B163" s="5" t="e">
        <f>SUM(#REF!)+B164</f>
        <v>#REF!</v>
      </c>
      <c r="C163" s="127" t="e">
        <f>SUM(#REF!)+C166</f>
        <v>#REF!</v>
      </c>
      <c r="D163" s="128" t="e">
        <f>B163-C163-E163</f>
        <v>#REF!</v>
      </c>
      <c r="E163" s="127" t="e">
        <f>SUM(#REF!)</f>
        <v>#REF!</v>
      </c>
      <c r="F163" s="129"/>
      <c r="G163" s="128"/>
      <c r="H163" s="17"/>
      <c r="I163" s="128"/>
      <c r="J163" s="51"/>
    </row>
    <row r="164" spans="1:10" s="1" customFormat="1" ht="15" customHeight="1">
      <c r="A164" s="4" t="s">
        <v>3</v>
      </c>
      <c r="B164" s="145"/>
      <c r="C164" s="21"/>
      <c r="D164" s="21"/>
      <c r="E164" s="21"/>
      <c r="F164" s="64"/>
      <c r="G164" s="65"/>
      <c r="H164" s="66"/>
      <c r="I164" s="65"/>
      <c r="J164" s="44"/>
    </row>
    <row r="165" spans="1:10" s="1" customFormat="1" ht="15" customHeight="1">
      <c r="A165" s="4" t="s">
        <v>74</v>
      </c>
      <c r="B165" s="45"/>
      <c r="C165" s="131"/>
      <c r="D165" s="21"/>
      <c r="E165" s="21"/>
      <c r="F165" s="64"/>
      <c r="G165" s="65"/>
      <c r="H165" s="66"/>
      <c r="I165" s="65"/>
      <c r="J165" s="44"/>
    </row>
    <row r="166" spans="1:10" s="1" customFormat="1" ht="30" customHeight="1">
      <c r="A166" s="146" t="s">
        <v>223</v>
      </c>
      <c r="B166" s="115"/>
      <c r="C166" s="116"/>
      <c r="D166" s="116"/>
      <c r="E166" s="116"/>
      <c r="F166" s="117"/>
      <c r="G166" s="118"/>
      <c r="H166" s="63"/>
      <c r="I166" s="118"/>
      <c r="J166" s="44"/>
    </row>
    <row r="167" spans="1:10" s="1" customFormat="1" ht="15" customHeight="1">
      <c r="A167" s="3" t="s">
        <v>1</v>
      </c>
      <c r="B167" s="215">
        <f>SUM(C167:E167)</f>
        <v>0</v>
      </c>
      <c r="C167" s="120"/>
      <c r="D167" s="120"/>
      <c r="E167" s="120"/>
      <c r="F167" s="267">
        <f>SUM(G167:I167)</f>
        <v>0</v>
      </c>
      <c r="G167" s="268"/>
      <c r="H167" s="268"/>
      <c r="I167" s="268"/>
      <c r="J167" s="48"/>
    </row>
    <row r="168" spans="1:10" s="1" customFormat="1" ht="15" customHeight="1">
      <c r="A168" s="3" t="s">
        <v>2</v>
      </c>
      <c r="B168" s="5" t="e">
        <f>SUM(#REF!)+B169</f>
        <v>#REF!</v>
      </c>
      <c r="C168" s="127" t="e">
        <f>SUM(#REF!)+C171</f>
        <v>#REF!</v>
      </c>
      <c r="D168" s="128" t="e">
        <f>B168-C168-E168</f>
        <v>#REF!</v>
      </c>
      <c r="E168" s="127" t="e">
        <f>SUM(#REF!)</f>
        <v>#REF!</v>
      </c>
      <c r="F168" s="129"/>
      <c r="G168" s="128"/>
      <c r="H168" s="17"/>
      <c r="I168" s="128"/>
      <c r="J168" s="51"/>
    </row>
    <row r="169" spans="1:10" s="1" customFormat="1" ht="15" customHeight="1">
      <c r="A169" s="4" t="s">
        <v>3</v>
      </c>
      <c r="B169" s="145"/>
      <c r="C169" s="21"/>
      <c r="D169" s="21"/>
      <c r="E169" s="21"/>
      <c r="F169" s="64"/>
      <c r="G169" s="65"/>
      <c r="H169" s="66"/>
      <c r="I169" s="65"/>
      <c r="J169" s="44"/>
    </row>
    <row r="170" spans="1:10" s="1" customFormat="1" ht="15" customHeight="1">
      <c r="A170" s="4" t="s">
        <v>74</v>
      </c>
      <c r="B170" s="45"/>
      <c r="C170" s="131"/>
      <c r="D170" s="21"/>
      <c r="E170" s="21"/>
      <c r="F170" s="64"/>
      <c r="G170" s="65"/>
      <c r="H170" s="66"/>
      <c r="I170" s="65"/>
      <c r="J170" s="44"/>
    </row>
    <row r="171" spans="1:10" s="1" customFormat="1" ht="30" customHeight="1">
      <c r="A171" s="149" t="s">
        <v>281</v>
      </c>
      <c r="B171" s="115"/>
      <c r="C171" s="116"/>
      <c r="D171" s="116"/>
      <c r="E171" s="116"/>
      <c r="F171" s="117"/>
      <c r="G171" s="118"/>
      <c r="H171" s="63"/>
      <c r="I171" s="118"/>
      <c r="J171" s="44"/>
    </row>
    <row r="172" spans="1:10" s="1" customFormat="1" ht="15" customHeight="1">
      <c r="A172" s="3" t="s">
        <v>1</v>
      </c>
      <c r="B172" s="215">
        <f>SUM(C172:E172)</f>
        <v>0</v>
      </c>
      <c r="C172" s="120"/>
      <c r="D172" s="120"/>
      <c r="E172" s="120"/>
      <c r="F172" s="267">
        <f>SUM(G172:I172)</f>
        <v>0</v>
      </c>
      <c r="G172" s="268"/>
      <c r="H172" s="268"/>
      <c r="I172" s="268"/>
      <c r="J172" s="48"/>
    </row>
    <row r="173" spans="1:10" s="1" customFormat="1" ht="15" customHeight="1">
      <c r="A173" s="3" t="s">
        <v>2</v>
      </c>
      <c r="B173" s="5" t="e">
        <f>SUM(#REF!)+B174</f>
        <v>#REF!</v>
      </c>
      <c r="C173" s="127" t="e">
        <f>SUM(#REF!)+C176</f>
        <v>#REF!</v>
      </c>
      <c r="D173" s="128" t="e">
        <f>B173-C173-E173</f>
        <v>#REF!</v>
      </c>
      <c r="E173" s="127" t="e">
        <f>SUM(#REF!)</f>
        <v>#REF!</v>
      </c>
      <c r="F173" s="129"/>
      <c r="G173" s="128"/>
      <c r="H173" s="17"/>
      <c r="I173" s="128"/>
      <c r="J173" s="51"/>
    </row>
    <row r="174" spans="1:10" s="1" customFormat="1" ht="15" customHeight="1">
      <c r="A174" s="4" t="s">
        <v>3</v>
      </c>
      <c r="B174" s="145"/>
      <c r="C174" s="21"/>
      <c r="D174" s="21"/>
      <c r="E174" s="21"/>
      <c r="F174" s="64"/>
      <c r="G174" s="65"/>
      <c r="H174" s="66"/>
      <c r="I174" s="65"/>
      <c r="J174" s="44"/>
    </row>
    <row r="175" spans="1:10" s="1" customFormat="1" ht="15" customHeight="1">
      <c r="A175" s="4" t="s">
        <v>74</v>
      </c>
      <c r="B175" s="45"/>
      <c r="C175" s="131"/>
      <c r="D175" s="21"/>
      <c r="E175" s="21"/>
      <c r="F175" s="64"/>
      <c r="G175" s="65"/>
      <c r="H175" s="66"/>
      <c r="I175" s="65"/>
      <c r="J175" s="44"/>
    </row>
    <row r="176" spans="1:10" s="1" customFormat="1" ht="30" customHeight="1">
      <c r="A176" s="114" t="s">
        <v>239</v>
      </c>
      <c r="B176" s="115"/>
      <c r="C176" s="116"/>
      <c r="D176" s="116"/>
      <c r="E176" s="116"/>
      <c r="F176" s="117"/>
      <c r="G176" s="118"/>
      <c r="H176" s="63"/>
      <c r="I176" s="118"/>
      <c r="J176" s="44"/>
    </row>
    <row r="177" spans="1:10" s="1" customFormat="1" ht="15" customHeight="1">
      <c r="A177" s="3" t="s">
        <v>1</v>
      </c>
      <c r="B177" s="260">
        <f>SUM(C177:E177)</f>
        <v>0</v>
      </c>
      <c r="C177" s="354"/>
      <c r="D177" s="354"/>
      <c r="E177" s="354"/>
      <c r="F177" s="267">
        <f>SUM(G177:I177)</f>
        <v>0</v>
      </c>
      <c r="G177" s="268"/>
      <c r="H177" s="268"/>
      <c r="I177" s="268"/>
      <c r="J177" s="48"/>
    </row>
    <row r="178" spans="1:10" s="1" customFormat="1" ht="15" customHeight="1">
      <c r="A178" s="3" t="s">
        <v>2</v>
      </c>
      <c r="B178" s="32" t="e">
        <f>SUM(#REF!)+B179</f>
        <v>#REF!</v>
      </c>
      <c r="C178" s="127" t="e">
        <f>SUM(#REF!)+C181</f>
        <v>#REF!</v>
      </c>
      <c r="D178" s="128" t="e">
        <f>B178-C178-E178</f>
        <v>#REF!</v>
      </c>
      <c r="E178" s="127" t="e">
        <f>SUM(#REF!)</f>
        <v>#REF!</v>
      </c>
      <c r="F178" s="129"/>
      <c r="G178" s="128"/>
      <c r="H178" s="17"/>
      <c r="I178" s="128"/>
      <c r="J178" s="51"/>
    </row>
    <row r="179" spans="1:10" s="1" customFormat="1" ht="15" customHeight="1">
      <c r="A179" s="4" t="s">
        <v>3</v>
      </c>
      <c r="B179" s="145"/>
      <c r="C179" s="21"/>
      <c r="D179" s="21"/>
      <c r="E179" s="21"/>
      <c r="F179" s="64"/>
      <c r="G179" s="65"/>
      <c r="H179" s="66"/>
      <c r="I179" s="65"/>
      <c r="J179" s="44"/>
    </row>
    <row r="180" spans="1:10" s="1" customFormat="1" ht="15" customHeight="1">
      <c r="A180" s="4" t="s">
        <v>74</v>
      </c>
      <c r="B180" s="372"/>
      <c r="C180" s="21"/>
      <c r="D180" s="21"/>
      <c r="E180" s="21"/>
      <c r="F180" s="64"/>
      <c r="G180" s="65"/>
      <c r="H180" s="66"/>
      <c r="I180" s="65"/>
      <c r="J180" s="44"/>
    </row>
    <row r="181" spans="1:10" s="1" customFormat="1" ht="15" customHeight="1">
      <c r="A181" s="23" t="s">
        <v>117</v>
      </c>
      <c r="B181" s="54"/>
      <c r="C181" s="131">
        <f>B181</f>
        <v>0</v>
      </c>
      <c r="D181" s="21"/>
      <c r="E181" s="21"/>
      <c r="F181" s="64"/>
      <c r="G181" s="65"/>
      <c r="H181" s="66"/>
      <c r="I181" s="65"/>
      <c r="J181" s="44"/>
    </row>
    <row r="182" spans="1:10" s="1" customFormat="1" ht="30" customHeight="1">
      <c r="A182" s="114" t="s">
        <v>224</v>
      </c>
      <c r="B182" s="115"/>
      <c r="C182" s="116"/>
      <c r="D182" s="116"/>
      <c r="E182" s="116"/>
      <c r="F182" s="117"/>
      <c r="G182" s="118"/>
      <c r="H182" s="63"/>
      <c r="I182" s="118"/>
      <c r="J182" s="44"/>
    </row>
    <row r="183" spans="1:10" s="1" customFormat="1" ht="15" customHeight="1">
      <c r="A183" s="3" t="s">
        <v>1</v>
      </c>
      <c r="B183" s="260">
        <f>SUM(C183:E183)</f>
        <v>159.6318</v>
      </c>
      <c r="C183" s="354">
        <v>0</v>
      </c>
      <c r="D183" s="354">
        <v>159.6318</v>
      </c>
      <c r="E183" s="354"/>
      <c r="F183" s="267">
        <f>SUM(G183:I183)</f>
        <v>0</v>
      </c>
      <c r="G183" s="268"/>
      <c r="H183" s="268"/>
      <c r="I183" s="268"/>
      <c r="J183" s="48"/>
    </row>
    <row r="184" spans="1:10" s="1" customFormat="1" ht="15" customHeight="1">
      <c r="A184" s="3" t="s">
        <v>2</v>
      </c>
      <c r="B184" s="32" t="e">
        <f>SUM(#REF!)+B185</f>
        <v>#REF!</v>
      </c>
      <c r="C184" s="127" t="e">
        <f>SUM(#REF!)+C187</f>
        <v>#REF!</v>
      </c>
      <c r="D184" s="128" t="e">
        <f>B184-C184-E184</f>
        <v>#REF!</v>
      </c>
      <c r="E184" s="127" t="e">
        <f>SUM(#REF!)</f>
        <v>#REF!</v>
      </c>
      <c r="F184" s="129"/>
      <c r="G184" s="128"/>
      <c r="H184" s="17"/>
      <c r="I184" s="128"/>
      <c r="J184" s="51"/>
    </row>
    <row r="185" spans="1:10" s="1" customFormat="1" ht="15" customHeight="1">
      <c r="A185" s="4" t="s">
        <v>3</v>
      </c>
      <c r="B185" s="145">
        <v>520.159</v>
      </c>
      <c r="C185" s="9"/>
      <c r="D185" s="9"/>
      <c r="E185" s="9"/>
      <c r="F185" s="37"/>
      <c r="G185" s="9"/>
      <c r="H185" s="17"/>
      <c r="I185" s="9"/>
      <c r="J185" s="44"/>
    </row>
    <row r="186" spans="1:10" s="1" customFormat="1" ht="15" customHeight="1">
      <c r="A186" s="4" t="s">
        <v>74</v>
      </c>
      <c r="B186" s="371"/>
      <c r="C186" s="8"/>
      <c r="D186" s="8"/>
      <c r="E186" s="8"/>
      <c r="F186" s="39"/>
      <c r="G186" s="8"/>
      <c r="H186" s="45"/>
      <c r="I186" s="8"/>
      <c r="J186" s="44"/>
    </row>
    <row r="187" spans="1:10" s="1" customFormat="1" ht="30" customHeight="1">
      <c r="A187" s="149" t="s">
        <v>284</v>
      </c>
      <c r="B187" s="115"/>
      <c r="C187" s="116"/>
      <c r="D187" s="116"/>
      <c r="E187" s="116"/>
      <c r="F187" s="117"/>
      <c r="G187" s="118"/>
      <c r="H187" s="63"/>
      <c r="I187" s="118"/>
      <c r="J187" s="44"/>
    </row>
    <row r="188" spans="1:10" s="1" customFormat="1" ht="15" customHeight="1">
      <c r="A188" s="3" t="s">
        <v>1</v>
      </c>
      <c r="B188" s="260">
        <f>SUM(C188:E188)</f>
        <v>0</v>
      </c>
      <c r="C188" s="305"/>
      <c r="D188" s="305"/>
      <c r="E188" s="305"/>
      <c r="F188" s="267">
        <f>SUM(G188:I188)</f>
        <v>0</v>
      </c>
      <c r="G188" s="268"/>
      <c r="H188" s="268"/>
      <c r="I188" s="268"/>
      <c r="J188" s="48"/>
    </row>
    <row r="189" spans="1:10" s="1" customFormat="1" ht="15" customHeight="1">
      <c r="A189" s="3" t="s">
        <v>2</v>
      </c>
      <c r="B189" s="5" t="e">
        <f>SUM(#REF!)+B190</f>
        <v>#REF!</v>
      </c>
      <c r="C189" s="127" t="e">
        <f>SUM(#REF!)+C192</f>
        <v>#REF!</v>
      </c>
      <c r="D189" s="128" t="e">
        <f>B189-C189-E189</f>
        <v>#REF!</v>
      </c>
      <c r="E189" s="127" t="e">
        <f>SUM(#REF!)</f>
        <v>#REF!</v>
      </c>
      <c r="F189" s="129"/>
      <c r="G189" s="128"/>
      <c r="H189" s="17"/>
      <c r="I189" s="128"/>
      <c r="J189" s="51"/>
    </row>
    <row r="190" spans="1:10" s="1" customFormat="1" ht="15" customHeight="1">
      <c r="A190" s="4" t="s">
        <v>3</v>
      </c>
      <c r="B190" s="145">
        <v>0</v>
      </c>
      <c r="C190" s="9"/>
      <c r="D190" s="9"/>
      <c r="E190" s="9"/>
      <c r="F190" s="37"/>
      <c r="G190" s="9"/>
      <c r="H190" s="17"/>
      <c r="I190" s="9"/>
      <c r="J190" s="44"/>
    </row>
    <row r="191" spans="1:10" s="1" customFormat="1" ht="15" customHeight="1">
      <c r="A191" s="4" t="s">
        <v>74</v>
      </c>
      <c r="B191" s="371"/>
      <c r="C191" s="8"/>
      <c r="D191" s="8"/>
      <c r="E191" s="8"/>
      <c r="F191" s="39"/>
      <c r="G191" s="8"/>
      <c r="H191" s="45"/>
      <c r="I191" s="8"/>
      <c r="J191" s="44"/>
    </row>
    <row r="192" spans="1:10" s="1" customFormat="1" ht="30" customHeight="1">
      <c r="A192" s="114" t="s">
        <v>264</v>
      </c>
      <c r="B192" s="115"/>
      <c r="C192" s="116"/>
      <c r="D192" s="116"/>
      <c r="E192" s="116"/>
      <c r="F192" s="117"/>
      <c r="G192" s="118"/>
      <c r="H192" s="63"/>
      <c r="I192" s="118"/>
      <c r="J192" s="44"/>
    </row>
    <row r="193" spans="1:10" s="1" customFormat="1" ht="15" customHeight="1">
      <c r="A193" s="3" t="s">
        <v>1</v>
      </c>
      <c r="B193" s="260">
        <f>SUM(C193:E193)</f>
        <v>15.8855</v>
      </c>
      <c r="C193" s="354">
        <v>0</v>
      </c>
      <c r="D193" s="354">
        <v>15.8855</v>
      </c>
      <c r="E193" s="354"/>
      <c r="F193" s="267">
        <f>SUM(G193:I193)</f>
        <v>0</v>
      </c>
      <c r="G193" s="268"/>
      <c r="H193" s="268"/>
      <c r="I193" s="268"/>
      <c r="J193" s="48"/>
    </row>
    <row r="194" spans="1:10" s="1" customFormat="1" ht="15" customHeight="1">
      <c r="A194" s="3" t="s">
        <v>2</v>
      </c>
      <c r="B194" s="5" t="e">
        <f>SUM(#REF!)+B195</f>
        <v>#REF!</v>
      </c>
      <c r="C194" s="127" t="e">
        <f>SUM(#REF!)+C197</f>
        <v>#REF!</v>
      </c>
      <c r="D194" s="128" t="e">
        <f>B194-C194-E194</f>
        <v>#REF!</v>
      </c>
      <c r="E194" s="127" t="e">
        <f>SUM(#REF!)</f>
        <v>#REF!</v>
      </c>
      <c r="F194" s="129"/>
      <c r="G194" s="128"/>
      <c r="H194" s="17"/>
      <c r="I194" s="128"/>
      <c r="J194" s="51"/>
    </row>
    <row r="195" spans="1:10" s="1" customFormat="1" ht="15" customHeight="1">
      <c r="A195" s="4" t="s">
        <v>3</v>
      </c>
      <c r="B195" s="145">
        <v>0</v>
      </c>
      <c r="C195" s="9"/>
      <c r="D195" s="9"/>
      <c r="E195" s="9"/>
      <c r="F195" s="37"/>
      <c r="G195" s="9"/>
      <c r="H195" s="17"/>
      <c r="I195" s="9"/>
      <c r="J195" s="44"/>
    </row>
    <row r="196" spans="1:10" s="1" customFormat="1" ht="15" customHeight="1">
      <c r="A196" s="4" t="s">
        <v>74</v>
      </c>
      <c r="B196" s="371"/>
      <c r="C196" s="8"/>
      <c r="D196" s="8"/>
      <c r="E196" s="8"/>
      <c r="F196" s="39"/>
      <c r="G196" s="8"/>
      <c r="H196" s="45"/>
      <c r="I196" s="8"/>
      <c r="J196" s="44"/>
    </row>
    <row r="197" spans="1:10" s="1" customFormat="1" ht="30" customHeight="1">
      <c r="A197" s="146" t="s">
        <v>297</v>
      </c>
      <c r="B197" s="115"/>
      <c r="C197" s="116"/>
      <c r="D197" s="116"/>
      <c r="E197" s="116"/>
      <c r="F197" s="117"/>
      <c r="G197" s="118"/>
      <c r="H197" s="63"/>
      <c r="I197" s="118"/>
      <c r="J197" s="44"/>
    </row>
    <row r="198" spans="1:10" s="1" customFormat="1" ht="15" customHeight="1">
      <c r="A198" s="3" t="s">
        <v>1</v>
      </c>
      <c r="B198" s="112">
        <f>SUM(C198:E198)</f>
        <v>0</v>
      </c>
      <c r="C198" s="126"/>
      <c r="D198" s="126"/>
      <c r="E198" s="126"/>
      <c r="F198" s="267">
        <f>SUM(G198:I198)</f>
        <v>0</v>
      </c>
      <c r="G198" s="268"/>
      <c r="H198" s="268"/>
      <c r="I198" s="268"/>
      <c r="J198" s="48"/>
    </row>
    <row r="199" spans="1:10" s="1" customFormat="1" ht="15" customHeight="1">
      <c r="A199" s="3" t="s">
        <v>2</v>
      </c>
      <c r="B199" s="5" t="e">
        <f>SUM(#REF!)+B200</f>
        <v>#REF!</v>
      </c>
      <c r="C199" s="127" t="e">
        <f>SUM(#REF!)+C202</f>
        <v>#REF!</v>
      </c>
      <c r="D199" s="128" t="e">
        <f>B199-C199-E199</f>
        <v>#REF!</v>
      </c>
      <c r="E199" s="127" t="e">
        <f>SUM(#REF!)</f>
        <v>#REF!</v>
      </c>
      <c r="F199" s="129"/>
      <c r="G199" s="128"/>
      <c r="H199" s="17"/>
      <c r="I199" s="128"/>
      <c r="J199" s="51"/>
    </row>
    <row r="200" spans="1:10" s="1" customFormat="1" ht="15" customHeight="1">
      <c r="A200" s="4" t="s">
        <v>3</v>
      </c>
      <c r="B200" s="145"/>
      <c r="C200" s="9"/>
      <c r="D200" s="9"/>
      <c r="E200" s="9"/>
      <c r="F200" s="37"/>
      <c r="G200" s="9"/>
      <c r="H200" s="17"/>
      <c r="I200" s="9"/>
      <c r="J200" s="44"/>
    </row>
    <row r="201" spans="1:10" s="1" customFormat="1" ht="15" customHeight="1">
      <c r="A201" s="4" t="s">
        <v>74</v>
      </c>
      <c r="B201" s="8"/>
      <c r="C201" s="8"/>
      <c r="D201" s="8"/>
      <c r="E201" s="8"/>
      <c r="F201" s="39"/>
      <c r="G201" s="8"/>
      <c r="H201" s="45"/>
      <c r="I201" s="8"/>
      <c r="J201" s="44"/>
    </row>
    <row r="202" spans="1:10" s="1" customFormat="1" ht="30" customHeight="1">
      <c r="A202" s="149" t="s">
        <v>319</v>
      </c>
      <c r="B202" s="115"/>
      <c r="C202" s="116"/>
      <c r="D202" s="116"/>
      <c r="E202" s="116"/>
      <c r="F202" s="117"/>
      <c r="G202" s="118"/>
      <c r="H202" s="63"/>
      <c r="I202" s="118"/>
      <c r="J202" s="44"/>
    </row>
    <row r="203" spans="1:10" s="1" customFormat="1" ht="15" customHeight="1">
      <c r="A203" s="3" t="s">
        <v>1</v>
      </c>
      <c r="B203" s="112">
        <f>SUM(C203:E203)</f>
        <v>0</v>
      </c>
      <c r="C203" s="126"/>
      <c r="D203" s="126"/>
      <c r="E203" s="126"/>
      <c r="F203" s="267">
        <f>SUM(G203:I203)</f>
        <v>0</v>
      </c>
      <c r="G203" s="268"/>
      <c r="H203" s="268"/>
      <c r="I203" s="268"/>
      <c r="J203" s="48"/>
    </row>
    <row r="204" spans="1:10" s="1" customFormat="1" ht="15" customHeight="1">
      <c r="A204" s="3" t="s">
        <v>2</v>
      </c>
      <c r="B204" s="5" t="e">
        <f>SUM(#REF!)+B205</f>
        <v>#REF!</v>
      </c>
      <c r="C204" s="127" t="e">
        <f>SUM(#REF!)+C207</f>
        <v>#REF!</v>
      </c>
      <c r="D204" s="128" t="e">
        <f>B204-C204-E204</f>
        <v>#REF!</v>
      </c>
      <c r="E204" s="127" t="e">
        <f>SUM(#REF!)</f>
        <v>#REF!</v>
      </c>
      <c r="F204" s="129"/>
      <c r="G204" s="128"/>
      <c r="H204" s="17"/>
      <c r="I204" s="128"/>
      <c r="J204" s="51"/>
    </row>
    <row r="205" spans="1:10" s="1" customFormat="1" ht="15" customHeight="1">
      <c r="A205" s="4" t="s">
        <v>3</v>
      </c>
      <c r="B205" s="145"/>
      <c r="C205" s="9"/>
      <c r="D205" s="9"/>
      <c r="E205" s="9"/>
      <c r="F205" s="37"/>
      <c r="G205" s="9"/>
      <c r="H205" s="17"/>
      <c r="I205" s="9"/>
      <c r="J205" s="44"/>
    </row>
    <row r="206" spans="1:10" s="1" customFormat="1" ht="15" customHeight="1">
      <c r="A206" s="4" t="s">
        <v>74</v>
      </c>
      <c r="B206" s="8"/>
      <c r="C206" s="8"/>
      <c r="D206" s="8"/>
      <c r="E206" s="8"/>
      <c r="F206" s="39"/>
      <c r="G206" s="8"/>
      <c r="H206" s="45"/>
      <c r="I206" s="8"/>
      <c r="J206" s="44"/>
    </row>
    <row r="207" spans="1:10" s="1" customFormat="1" ht="30" customHeight="1">
      <c r="A207" s="149" t="s">
        <v>231</v>
      </c>
      <c r="B207" s="115"/>
      <c r="C207" s="116"/>
      <c r="D207" s="116"/>
      <c r="E207" s="116"/>
      <c r="F207" s="117"/>
      <c r="G207" s="118"/>
      <c r="H207" s="63"/>
      <c r="I207" s="118"/>
      <c r="J207" s="44"/>
    </row>
    <row r="208" spans="1:10" s="1" customFormat="1" ht="15" customHeight="1">
      <c r="A208" s="3" t="s">
        <v>1</v>
      </c>
      <c r="B208" s="260">
        <f>SUM(C208:E208)</f>
        <v>15.5256</v>
      </c>
      <c r="C208" s="354">
        <v>0</v>
      </c>
      <c r="D208" s="354">
        <v>15.5256</v>
      </c>
      <c r="E208" s="354"/>
      <c r="F208" s="267">
        <f>SUM(G208:I208)</f>
        <v>0</v>
      </c>
      <c r="G208" s="268"/>
      <c r="H208" s="268"/>
      <c r="I208" s="268"/>
      <c r="J208" s="48"/>
    </row>
    <row r="209" spans="1:10" s="1" customFormat="1" ht="15" customHeight="1">
      <c r="A209" s="3" t="s">
        <v>2</v>
      </c>
      <c r="B209" s="5" t="e">
        <f>SUM(#REF!)+B210</f>
        <v>#REF!</v>
      </c>
      <c r="C209" s="127" t="e">
        <f>SUM(#REF!)+C212</f>
        <v>#REF!</v>
      </c>
      <c r="D209" s="128" t="e">
        <f>B209-C209-E209</f>
        <v>#REF!</v>
      </c>
      <c r="E209" s="127" t="e">
        <f>SUM(#REF!)</f>
        <v>#REF!</v>
      </c>
      <c r="F209" s="129"/>
      <c r="G209" s="128"/>
      <c r="H209" s="17"/>
      <c r="I209" s="128"/>
      <c r="J209" s="51"/>
    </row>
    <row r="210" spans="1:10" s="1" customFormat="1" ht="15" customHeight="1">
      <c r="A210" s="4" t="s">
        <v>3</v>
      </c>
      <c r="B210" s="145"/>
      <c r="C210" s="9"/>
      <c r="D210" s="9"/>
      <c r="E210" s="9"/>
      <c r="F210" s="37"/>
      <c r="G210" s="9"/>
      <c r="H210" s="17"/>
      <c r="I210" s="9"/>
      <c r="J210" s="44"/>
    </row>
    <row r="211" spans="1:10" s="1" customFormat="1" ht="15" customHeight="1">
      <c r="A211" s="4" t="s">
        <v>74</v>
      </c>
      <c r="B211" s="371"/>
      <c r="C211" s="8"/>
      <c r="D211" s="8"/>
      <c r="E211" s="8"/>
      <c r="F211" s="39"/>
      <c r="G211" s="8"/>
      <c r="H211" s="45"/>
      <c r="I211" s="8"/>
      <c r="J211" s="44"/>
    </row>
    <row r="212" spans="1:10" s="1" customFormat="1" ht="15" customHeight="1">
      <c r="A212" s="150" t="s">
        <v>344</v>
      </c>
      <c r="B212" s="115"/>
      <c r="C212" s="116"/>
      <c r="D212" s="116"/>
      <c r="E212" s="116"/>
      <c r="F212" s="94"/>
      <c r="G212" s="95"/>
      <c r="H212" s="96"/>
      <c r="I212" s="95"/>
      <c r="J212" s="44"/>
    </row>
    <row r="213" spans="1:10" s="1" customFormat="1" ht="15" customHeight="1">
      <c r="A213" s="3" t="s">
        <v>1</v>
      </c>
      <c r="B213" s="260">
        <f>SUM(C213:E213)</f>
        <v>0</v>
      </c>
      <c r="C213" s="305"/>
      <c r="D213" s="305"/>
      <c r="E213" s="305"/>
      <c r="F213" s="271">
        <f>SUM(G213:I213)</f>
        <v>0</v>
      </c>
      <c r="G213" s="272"/>
      <c r="H213" s="272"/>
      <c r="I213" s="272"/>
      <c r="J213" s="44"/>
    </row>
    <row r="214" spans="1:10" s="1" customFormat="1" ht="15" customHeight="1">
      <c r="A214" s="3" t="s">
        <v>2</v>
      </c>
      <c r="B214" s="5" t="e">
        <f>SUM(#REF!)+B215</f>
        <v>#REF!</v>
      </c>
      <c r="C214" s="127" t="e">
        <f>SUM(#REF!)+C222</f>
        <v>#REF!</v>
      </c>
      <c r="D214" s="128" t="e">
        <f>B214-C214-E214</f>
        <v>#REF!</v>
      </c>
      <c r="E214" s="127" t="e">
        <f>SUM(#REF!)</f>
        <v>#REF!</v>
      </c>
      <c r="F214" s="94"/>
      <c r="G214" s="95"/>
      <c r="H214" s="96"/>
      <c r="I214" s="95"/>
      <c r="J214" s="44"/>
    </row>
    <row r="215" spans="1:10" s="1" customFormat="1" ht="15" customHeight="1">
      <c r="A215" s="4" t="s">
        <v>3</v>
      </c>
      <c r="B215" s="145"/>
      <c r="C215" s="9"/>
      <c r="D215" s="9"/>
      <c r="E215" s="9"/>
      <c r="F215" s="94"/>
      <c r="G215" s="95"/>
      <c r="H215" s="96"/>
      <c r="I215" s="95"/>
      <c r="J215" s="44"/>
    </row>
    <row r="216" spans="1:10" s="1" customFormat="1" ht="15" customHeight="1">
      <c r="A216" s="4" t="s">
        <v>74</v>
      </c>
      <c r="B216" s="147"/>
      <c r="C216" s="95"/>
      <c r="D216" s="95"/>
      <c r="E216" s="95"/>
      <c r="F216" s="94"/>
      <c r="G216" s="95"/>
      <c r="H216" s="96"/>
      <c r="I216" s="95"/>
      <c r="J216" s="44"/>
    </row>
    <row r="217" spans="1:10" s="1" customFormat="1" ht="30" customHeight="1">
      <c r="A217" s="151" t="s">
        <v>279</v>
      </c>
      <c r="B217" s="115"/>
      <c r="C217" s="116"/>
      <c r="D217" s="116"/>
      <c r="E217" s="116"/>
      <c r="F217" s="117"/>
      <c r="G217" s="118"/>
      <c r="H217" s="63"/>
      <c r="I217" s="118"/>
      <c r="J217" s="44"/>
    </row>
    <row r="218" spans="1:10" s="1" customFormat="1" ht="15" customHeight="1">
      <c r="A218" s="3" t="s">
        <v>1</v>
      </c>
      <c r="B218" s="260">
        <f>SUM(C218:E218)</f>
        <v>16.68</v>
      </c>
      <c r="C218" s="354">
        <v>0</v>
      </c>
      <c r="D218" s="354">
        <v>16.68</v>
      </c>
      <c r="E218" s="354"/>
      <c r="F218" s="267">
        <f>SUM(G218:I218)</f>
        <v>0</v>
      </c>
      <c r="G218" s="268"/>
      <c r="H218" s="268"/>
      <c r="I218" s="268"/>
      <c r="J218" s="48"/>
    </row>
    <row r="219" spans="1:10" s="1" customFormat="1" ht="15" customHeight="1">
      <c r="A219" s="3" t="s">
        <v>2</v>
      </c>
      <c r="B219" s="5" t="e">
        <f>SUM(#REF!)+B220</f>
        <v>#REF!</v>
      </c>
      <c r="C219" s="127" t="e">
        <f>SUM(#REF!)+C222</f>
        <v>#REF!</v>
      </c>
      <c r="D219" s="128" t="e">
        <f>B219-C219-E219</f>
        <v>#REF!</v>
      </c>
      <c r="E219" s="127" t="e">
        <f>SUM(#REF!)</f>
        <v>#REF!</v>
      </c>
      <c r="F219" s="129"/>
      <c r="G219" s="128"/>
      <c r="H219" s="17"/>
      <c r="I219" s="128"/>
      <c r="J219" s="51"/>
    </row>
    <row r="220" spans="1:10" s="1" customFormat="1" ht="15" customHeight="1">
      <c r="A220" s="4" t="s">
        <v>3</v>
      </c>
      <c r="B220" s="145"/>
      <c r="C220" s="9"/>
      <c r="D220" s="9"/>
      <c r="E220" s="9"/>
      <c r="F220" s="37"/>
      <c r="G220" s="9"/>
      <c r="H220" s="17"/>
      <c r="I220" s="9"/>
      <c r="J220" s="44"/>
    </row>
    <row r="221" spans="1:10" s="1" customFormat="1" ht="15" customHeight="1">
      <c r="A221" s="4" t="s">
        <v>74</v>
      </c>
      <c r="B221" s="8"/>
      <c r="C221" s="8"/>
      <c r="D221" s="8"/>
      <c r="E221" s="8"/>
      <c r="F221" s="39"/>
      <c r="G221" s="8"/>
      <c r="H221" s="45"/>
      <c r="I221" s="8"/>
      <c r="J221" s="44"/>
    </row>
    <row r="222" spans="1:10" s="1" customFormat="1" ht="30" customHeight="1">
      <c r="A222" s="151" t="s">
        <v>295</v>
      </c>
      <c r="B222" s="115"/>
      <c r="C222" s="116"/>
      <c r="D222" s="116"/>
      <c r="E222" s="116"/>
      <c r="F222" s="117"/>
      <c r="G222" s="118"/>
      <c r="H222" s="63"/>
      <c r="I222" s="118"/>
      <c r="J222" s="44"/>
    </row>
    <row r="223" spans="1:10" s="1" customFormat="1" ht="15" customHeight="1">
      <c r="A223" s="3" t="s">
        <v>1</v>
      </c>
      <c r="B223" s="260">
        <f>SUM(C223:E223)</f>
        <v>0</v>
      </c>
      <c r="C223" s="354"/>
      <c r="D223" s="354"/>
      <c r="E223" s="354"/>
      <c r="F223" s="267">
        <f>SUM(G223:I223)</f>
        <v>0</v>
      </c>
      <c r="G223" s="268"/>
      <c r="H223" s="268"/>
      <c r="I223" s="268"/>
      <c r="J223" s="48"/>
    </row>
    <row r="224" spans="1:10" s="1" customFormat="1" ht="15" customHeight="1">
      <c r="A224" s="3" t="s">
        <v>2</v>
      </c>
      <c r="B224" s="5" t="e">
        <f>SUM(#REF!)+B225</f>
        <v>#REF!</v>
      </c>
      <c r="C224" s="127" t="e">
        <f>SUM(#REF!)+C227</f>
        <v>#REF!</v>
      </c>
      <c r="D224" s="128" t="e">
        <f>B224-C224-E224</f>
        <v>#REF!</v>
      </c>
      <c r="E224" s="127" t="e">
        <f>SUM(#REF!)</f>
        <v>#REF!</v>
      </c>
      <c r="F224" s="129"/>
      <c r="G224" s="128"/>
      <c r="H224" s="17"/>
      <c r="I224" s="128"/>
      <c r="J224" s="51"/>
    </row>
    <row r="225" spans="1:10" s="1" customFormat="1" ht="15" customHeight="1">
      <c r="A225" s="4" t="s">
        <v>3</v>
      </c>
      <c r="B225" s="145"/>
      <c r="C225" s="9"/>
      <c r="D225" s="9"/>
      <c r="E225" s="9"/>
      <c r="F225" s="37"/>
      <c r="G225" s="9"/>
      <c r="H225" s="17"/>
      <c r="I225" s="9"/>
      <c r="J225" s="44"/>
    </row>
    <row r="226" spans="1:10" s="1" customFormat="1" ht="15" customHeight="1">
      <c r="A226" s="4" t="s">
        <v>74</v>
      </c>
      <c r="B226" s="8"/>
      <c r="C226" s="8"/>
      <c r="D226" s="8"/>
      <c r="E226" s="8"/>
      <c r="F226" s="39"/>
      <c r="G226" s="8"/>
      <c r="H226" s="45"/>
      <c r="I226" s="8"/>
      <c r="J226" s="44"/>
    </row>
    <row r="227" spans="1:10" s="1" customFormat="1" ht="56.25">
      <c r="A227" s="114" t="s">
        <v>377</v>
      </c>
      <c r="B227" s="115"/>
      <c r="C227" s="116"/>
      <c r="D227" s="116"/>
      <c r="E227" s="116"/>
      <c r="F227" s="117"/>
      <c r="G227" s="118"/>
      <c r="H227" s="63"/>
      <c r="I227" s="118"/>
      <c r="J227" s="44"/>
    </row>
    <row r="228" spans="1:10" s="1" customFormat="1" ht="15" customHeight="1">
      <c r="A228" s="3" t="s">
        <v>1</v>
      </c>
      <c r="B228" s="260">
        <f>SUM(C228:E228)</f>
        <v>303.34042999999997</v>
      </c>
      <c r="C228" s="354">
        <v>61.50108</v>
      </c>
      <c r="D228" s="354">
        <v>241.83934999999997</v>
      </c>
      <c r="E228" s="354"/>
      <c r="F228" s="267">
        <f>SUM(G228:I228)</f>
        <v>0</v>
      </c>
      <c r="G228" s="268"/>
      <c r="H228" s="268"/>
      <c r="I228" s="268"/>
      <c r="J228" s="48"/>
    </row>
    <row r="229" spans="1:10" s="1" customFormat="1" ht="15" customHeight="1">
      <c r="A229" s="3" t="s">
        <v>2</v>
      </c>
      <c r="B229" s="5" t="e">
        <f>SUM(#REF!)+B230</f>
        <v>#REF!</v>
      </c>
      <c r="C229" s="127" t="e">
        <f>SUM(#REF!)+C232</f>
        <v>#REF!</v>
      </c>
      <c r="D229" s="128" t="e">
        <f>B229-C229-E229</f>
        <v>#REF!</v>
      </c>
      <c r="E229" s="127" t="e">
        <f>SUM(#REF!)</f>
        <v>#REF!</v>
      </c>
      <c r="F229" s="129"/>
      <c r="G229" s="128"/>
      <c r="H229" s="17"/>
      <c r="I229" s="128"/>
      <c r="J229" s="51"/>
    </row>
    <row r="230" spans="1:10" s="1" customFormat="1" ht="15" customHeight="1">
      <c r="A230" s="4" t="s">
        <v>3</v>
      </c>
      <c r="B230" s="145"/>
      <c r="C230" s="9"/>
      <c r="D230" s="9"/>
      <c r="E230" s="9"/>
      <c r="F230" s="37"/>
      <c r="G230" s="9"/>
      <c r="H230" s="17"/>
      <c r="I230" s="9"/>
      <c r="J230" s="82"/>
    </row>
    <row r="231" spans="1:10" s="1" customFormat="1" ht="15" customHeight="1">
      <c r="A231" s="4" t="s">
        <v>3</v>
      </c>
      <c r="B231" s="371"/>
      <c r="C231" s="10"/>
      <c r="D231" s="10"/>
      <c r="E231" s="10"/>
      <c r="F231" s="39"/>
      <c r="G231" s="8"/>
      <c r="H231" s="45"/>
      <c r="I231" s="8"/>
      <c r="J231" s="82"/>
    </row>
    <row r="232" spans="1:10" s="1" customFormat="1" ht="15" customHeight="1">
      <c r="A232" s="23" t="s">
        <v>117</v>
      </c>
      <c r="B232" s="307"/>
      <c r="C232" s="131"/>
      <c r="D232" s="131"/>
      <c r="E232" s="10"/>
      <c r="F232" s="39"/>
      <c r="G232" s="8"/>
      <c r="H232" s="45"/>
      <c r="I232" s="8"/>
      <c r="J232" s="44"/>
    </row>
    <row r="233" spans="1:10" s="1" customFormat="1" ht="30" customHeight="1">
      <c r="A233" s="114"/>
      <c r="B233" s="115"/>
      <c r="C233" s="116"/>
      <c r="D233" s="116"/>
      <c r="E233" s="116"/>
      <c r="F233" s="117"/>
      <c r="G233" s="118"/>
      <c r="H233" s="63"/>
      <c r="I233" s="118"/>
      <c r="J233" s="44"/>
    </row>
    <row r="234" spans="1:10" s="1" customFormat="1" ht="15" customHeight="1">
      <c r="A234" s="3" t="s">
        <v>1</v>
      </c>
      <c r="B234" s="112">
        <v>0</v>
      </c>
      <c r="C234" s="126">
        <v>0</v>
      </c>
      <c r="D234" s="126">
        <v>0</v>
      </c>
      <c r="E234" s="126">
        <v>0</v>
      </c>
      <c r="F234" s="124">
        <f>SUM(G234:I234)</f>
        <v>0</v>
      </c>
      <c r="G234" s="125"/>
      <c r="H234" s="145"/>
      <c r="I234" s="125"/>
      <c r="J234" s="48"/>
    </row>
    <row r="235" spans="1:10" s="1" customFormat="1" ht="15" customHeight="1">
      <c r="A235" s="3" t="s">
        <v>2</v>
      </c>
      <c r="B235" s="5" t="e">
        <f>SUM(#REF!)+B236</f>
        <v>#REF!</v>
      </c>
      <c r="C235" s="127" t="e">
        <f>SUM(#REF!)+C238</f>
        <v>#REF!</v>
      </c>
      <c r="D235" s="128" t="e">
        <f>B235-C235-E235</f>
        <v>#REF!</v>
      </c>
      <c r="E235" s="127" t="e">
        <f>SUM(#REF!)</f>
        <v>#REF!</v>
      </c>
      <c r="F235" s="129"/>
      <c r="G235" s="128"/>
      <c r="H235" s="17"/>
      <c r="I235" s="128"/>
      <c r="J235" s="51"/>
    </row>
    <row r="236" spans="1:10" s="1" customFormat="1" ht="15" customHeight="1">
      <c r="A236" s="4" t="s">
        <v>3</v>
      </c>
      <c r="B236" s="145"/>
      <c r="C236" s="35"/>
      <c r="D236" s="35"/>
      <c r="E236" s="35"/>
      <c r="F236" s="64"/>
      <c r="G236" s="65"/>
      <c r="H236" s="66"/>
      <c r="I236" s="65"/>
      <c r="J236" s="44"/>
    </row>
    <row r="237" spans="1:10" s="1" customFormat="1" ht="15" customHeight="1" thickBot="1">
      <c r="A237" s="4" t="s">
        <v>74</v>
      </c>
      <c r="B237" s="54"/>
      <c r="C237" s="21"/>
      <c r="D237" s="21"/>
      <c r="E237" s="21"/>
      <c r="F237" s="64"/>
      <c r="G237" s="65"/>
      <c r="H237" s="66"/>
      <c r="I237" s="65"/>
      <c r="J237" s="44"/>
    </row>
    <row r="238" spans="1:10" s="1" customFormat="1" ht="34.5" customHeight="1" thickBot="1">
      <c r="A238" s="152" t="s">
        <v>84</v>
      </c>
      <c r="B238" s="153"/>
      <c r="C238" s="154"/>
      <c r="D238" s="154"/>
      <c r="E238" s="154"/>
      <c r="F238" s="155"/>
      <c r="G238" s="156"/>
      <c r="H238" s="69"/>
      <c r="I238" s="156"/>
      <c r="J238" s="44"/>
    </row>
    <row r="239" spans="1:10" s="1" customFormat="1" ht="19.5" customHeight="1" thickBot="1">
      <c r="A239" s="7" t="s">
        <v>1</v>
      </c>
      <c r="B239" s="359">
        <f>SUM(C239:E239)</f>
        <v>455.57432</v>
      </c>
      <c r="C239" s="357">
        <f>C246+C252+C258+C264</f>
        <v>172.99009999999998</v>
      </c>
      <c r="D239" s="357">
        <f>D246+D252+D258+D264</f>
        <v>190.50162</v>
      </c>
      <c r="E239" s="357">
        <f>E246+E252+E258+E264</f>
        <v>92.0826</v>
      </c>
      <c r="F239" s="124">
        <f>SUM(G239:I239)</f>
        <v>0</v>
      </c>
      <c r="G239" s="157"/>
      <c r="H239" s="157"/>
      <c r="I239" s="157">
        <f>I246+I252+I258+I264</f>
        <v>0</v>
      </c>
      <c r="J239" s="48"/>
    </row>
    <row r="240" spans="1:10" s="1" customFormat="1" ht="30" customHeight="1" thickBot="1">
      <c r="A240" s="152" t="s">
        <v>130</v>
      </c>
      <c r="B240" s="158"/>
      <c r="C240" s="159"/>
      <c r="D240" s="159"/>
      <c r="E240" s="159"/>
      <c r="F240" s="160"/>
      <c r="G240" s="160"/>
      <c r="H240" s="70"/>
      <c r="I240" s="160"/>
      <c r="J240" s="44"/>
    </row>
    <row r="241" spans="1:10" s="1" customFormat="1" ht="15.75" customHeight="1">
      <c r="A241" s="7" t="s">
        <v>1</v>
      </c>
      <c r="B241" s="161"/>
      <c r="C241" s="24"/>
      <c r="D241" s="24"/>
      <c r="E241" s="24"/>
      <c r="F241" s="71"/>
      <c r="G241" s="72"/>
      <c r="H241" s="63"/>
      <c r="I241" s="72"/>
      <c r="J241" s="48"/>
    </row>
    <row r="242" spans="1:10" s="1" customFormat="1" ht="15" customHeight="1">
      <c r="A242" s="3" t="s">
        <v>2</v>
      </c>
      <c r="B242" s="5"/>
      <c r="C242" s="21"/>
      <c r="D242" s="21"/>
      <c r="E242" s="21"/>
      <c r="F242" s="64"/>
      <c r="G242" s="65"/>
      <c r="H242" s="66"/>
      <c r="I242" s="65"/>
      <c r="J242" s="44"/>
    </row>
    <row r="243" spans="1:10" s="1" customFormat="1" ht="15" customHeight="1">
      <c r="A243" s="4" t="s">
        <v>3</v>
      </c>
      <c r="B243" s="145"/>
      <c r="C243" s="9">
        <v>0</v>
      </c>
      <c r="D243" s="9">
        <v>0</v>
      </c>
      <c r="E243" s="9">
        <v>0</v>
      </c>
      <c r="F243" s="37"/>
      <c r="G243" s="9"/>
      <c r="H243" s="17"/>
      <c r="I243" s="9"/>
      <c r="J243" s="44"/>
    </row>
    <row r="244" spans="1:10" s="1" customFormat="1" ht="15" customHeight="1" thickBot="1">
      <c r="A244" s="4" t="s">
        <v>74</v>
      </c>
      <c r="B244" s="8"/>
      <c r="C244" s="8"/>
      <c r="D244" s="8"/>
      <c r="E244" s="8"/>
      <c r="F244" s="39"/>
      <c r="G244" s="8"/>
      <c r="H244" s="45"/>
      <c r="I244" s="8"/>
      <c r="J244" s="44"/>
    </row>
    <row r="245" spans="1:10" s="1" customFormat="1" ht="34.5" customHeight="1" thickBot="1">
      <c r="A245" s="152" t="s">
        <v>18</v>
      </c>
      <c r="B245" s="162"/>
      <c r="C245" s="163"/>
      <c r="D245" s="163"/>
      <c r="E245" s="163"/>
      <c r="F245" s="164"/>
      <c r="G245" s="165"/>
      <c r="H245" s="73"/>
      <c r="I245" s="165"/>
      <c r="J245" s="44"/>
    </row>
    <row r="246" spans="1:10" s="1" customFormat="1" ht="15" customHeight="1">
      <c r="A246" s="7" t="s">
        <v>1</v>
      </c>
      <c r="B246" s="265">
        <f>SUM(C246:E246)</f>
        <v>382.90202</v>
      </c>
      <c r="C246" s="357">
        <v>152.3981</v>
      </c>
      <c r="D246" s="354">
        <v>138.42131999999998</v>
      </c>
      <c r="E246" s="357">
        <v>92.0826</v>
      </c>
      <c r="F246" s="267">
        <f>SUM(G246:I246)</f>
        <v>0</v>
      </c>
      <c r="G246" s="273"/>
      <c r="H246" s="273"/>
      <c r="I246" s="273"/>
      <c r="J246" s="48"/>
    </row>
    <row r="247" spans="1:10" s="1" customFormat="1" ht="15" customHeight="1">
      <c r="A247" s="3" t="s">
        <v>2</v>
      </c>
      <c r="B247" s="5" t="e">
        <f>SUM(#REF!)+B248</f>
        <v>#REF!</v>
      </c>
      <c r="C247" s="127" t="e">
        <f>SUM(#REF!)+C250</f>
        <v>#REF!</v>
      </c>
      <c r="D247" s="128" t="e">
        <f>B247-C247-E247</f>
        <v>#REF!</v>
      </c>
      <c r="E247" s="127" t="e">
        <f>SUM(#REF!)</f>
        <v>#REF!</v>
      </c>
      <c r="F247" s="129"/>
      <c r="G247" s="128"/>
      <c r="H247" s="17"/>
      <c r="I247" s="128"/>
      <c r="J247" s="51"/>
    </row>
    <row r="248" spans="1:10" s="1" customFormat="1" ht="15" customHeight="1">
      <c r="A248" s="4" t="s">
        <v>3</v>
      </c>
      <c r="B248" s="145"/>
      <c r="C248" s="9"/>
      <c r="D248" s="9"/>
      <c r="E248" s="9"/>
      <c r="F248" s="37"/>
      <c r="G248" s="9"/>
      <c r="H248" s="17"/>
      <c r="I248" s="9"/>
      <c r="J248" s="44"/>
    </row>
    <row r="249" spans="1:10" s="1" customFormat="1" ht="15" customHeight="1">
      <c r="A249" s="4" t="s">
        <v>74</v>
      </c>
      <c r="B249" s="371"/>
      <c r="C249" s="8"/>
      <c r="D249" s="8"/>
      <c r="E249" s="8"/>
      <c r="F249" s="39"/>
      <c r="G249" s="8"/>
      <c r="H249" s="45"/>
      <c r="I249" s="8"/>
      <c r="J249" s="44"/>
    </row>
    <row r="250" spans="1:10" s="1" customFormat="1" ht="15" customHeight="1">
      <c r="A250" s="23" t="s">
        <v>117</v>
      </c>
      <c r="B250" s="8"/>
      <c r="C250" s="131">
        <f>B250</f>
        <v>0</v>
      </c>
      <c r="D250" s="8"/>
      <c r="E250" s="8"/>
      <c r="F250" s="39"/>
      <c r="G250" s="8"/>
      <c r="H250" s="45"/>
      <c r="I250" s="8"/>
      <c r="J250" s="44"/>
    </row>
    <row r="251" spans="1:10" s="1" customFormat="1" ht="30" customHeight="1">
      <c r="A251" s="114" t="s">
        <v>19</v>
      </c>
      <c r="B251" s="115"/>
      <c r="C251" s="116"/>
      <c r="D251" s="116"/>
      <c r="E251" s="116"/>
      <c r="F251" s="117"/>
      <c r="G251" s="118"/>
      <c r="H251" s="63"/>
      <c r="I251" s="118"/>
      <c r="J251" s="44"/>
    </row>
    <row r="252" spans="1:10" s="1" customFormat="1" ht="15" customHeight="1">
      <c r="A252" s="3" t="s">
        <v>1</v>
      </c>
      <c r="B252" s="260">
        <f>SUM(C252:E252)</f>
        <v>34.675200000000004</v>
      </c>
      <c r="C252" s="354">
        <v>0</v>
      </c>
      <c r="D252" s="354">
        <v>34.675200000000004</v>
      </c>
      <c r="E252" s="354"/>
      <c r="F252" s="267">
        <f>SUM(G252:I252)</f>
        <v>0</v>
      </c>
      <c r="G252" s="268"/>
      <c r="H252" s="268"/>
      <c r="I252" s="268"/>
      <c r="J252" s="48"/>
    </row>
    <row r="253" spans="1:10" s="1" customFormat="1" ht="15" customHeight="1">
      <c r="A253" s="3" t="s">
        <v>2</v>
      </c>
      <c r="B253" s="5" t="e">
        <f>SUM(#REF!)+B254</f>
        <v>#REF!</v>
      </c>
      <c r="C253" s="127" t="e">
        <f>SUM(#REF!)+C256</f>
        <v>#REF!</v>
      </c>
      <c r="D253" s="128" t="e">
        <f>B253-C253-E253</f>
        <v>#REF!</v>
      </c>
      <c r="E253" s="127" t="e">
        <f>SUM(#REF!)</f>
        <v>#REF!</v>
      </c>
      <c r="F253" s="129"/>
      <c r="G253" s="128"/>
      <c r="H253" s="17"/>
      <c r="I253" s="128"/>
      <c r="J253" s="51"/>
    </row>
    <row r="254" spans="1:10" s="1" customFormat="1" ht="15" customHeight="1">
      <c r="A254" s="4" t="s">
        <v>3</v>
      </c>
      <c r="B254" s="145"/>
      <c r="C254" s="9"/>
      <c r="D254" s="9"/>
      <c r="E254" s="9"/>
      <c r="F254" s="37"/>
      <c r="G254" s="9"/>
      <c r="H254" s="17"/>
      <c r="I254" s="9"/>
      <c r="J254" s="44"/>
    </row>
    <row r="255" spans="1:10" s="1" customFormat="1" ht="15" customHeight="1">
      <c r="A255" s="4" t="s">
        <v>74</v>
      </c>
      <c r="B255" s="371"/>
      <c r="C255" s="8"/>
      <c r="D255" s="8"/>
      <c r="E255" s="8"/>
      <c r="F255" s="39"/>
      <c r="G255" s="8"/>
      <c r="H255" s="45"/>
      <c r="I255" s="8"/>
      <c r="J255" s="44"/>
    </row>
    <row r="256" spans="1:10" s="1" customFormat="1" ht="15" customHeight="1">
      <c r="A256" s="23" t="s">
        <v>117</v>
      </c>
      <c r="B256" s="8"/>
      <c r="C256" s="131">
        <f>B256</f>
        <v>0</v>
      </c>
      <c r="D256" s="8"/>
      <c r="E256" s="8"/>
      <c r="F256" s="39"/>
      <c r="G256" s="8"/>
      <c r="H256" s="45"/>
      <c r="I256" s="8"/>
      <c r="J256" s="51"/>
    </row>
    <row r="257" spans="1:10" s="1" customFormat="1" ht="30" customHeight="1">
      <c r="A257" s="114" t="s">
        <v>10</v>
      </c>
      <c r="B257" s="115"/>
      <c r="C257" s="116"/>
      <c r="D257" s="116"/>
      <c r="E257" s="116"/>
      <c r="F257" s="117"/>
      <c r="G257" s="118"/>
      <c r="H257" s="63"/>
      <c r="I257" s="118"/>
      <c r="J257" s="51"/>
    </row>
    <row r="258" spans="1:10" s="1" customFormat="1" ht="15" customHeight="1">
      <c r="A258" s="3" t="s">
        <v>1</v>
      </c>
      <c r="B258" s="260">
        <f>SUM(C258:E258)</f>
        <v>37.99709999999999</v>
      </c>
      <c r="C258" s="354">
        <v>20.592</v>
      </c>
      <c r="D258" s="354">
        <v>17.40509999999999</v>
      </c>
      <c r="E258" s="354"/>
      <c r="F258" s="267">
        <f>SUM(G258:I258)</f>
        <v>0</v>
      </c>
      <c r="G258" s="268"/>
      <c r="H258" s="268"/>
      <c r="I258" s="268"/>
      <c r="J258" s="48"/>
    </row>
    <row r="259" spans="1:10" s="1" customFormat="1" ht="15" customHeight="1">
      <c r="A259" s="3" t="s">
        <v>2</v>
      </c>
      <c r="B259" s="5" t="e">
        <f>SUM(#REF!)+B260</f>
        <v>#REF!</v>
      </c>
      <c r="C259" s="127" t="e">
        <f>SUM(#REF!)+C262</f>
        <v>#REF!</v>
      </c>
      <c r="D259" s="128" t="e">
        <f>B259-C259-E259</f>
        <v>#REF!</v>
      </c>
      <c r="E259" s="127" t="e">
        <f>SUM(#REF!)</f>
        <v>#REF!</v>
      </c>
      <c r="F259" s="129"/>
      <c r="G259" s="128"/>
      <c r="H259" s="17"/>
      <c r="I259" s="128"/>
      <c r="J259" s="51"/>
    </row>
    <row r="260" spans="1:10" s="1" customFormat="1" ht="15" customHeight="1">
      <c r="A260" s="4" t="s">
        <v>3</v>
      </c>
      <c r="B260" s="145"/>
      <c r="C260" s="9"/>
      <c r="D260" s="9"/>
      <c r="E260" s="9"/>
      <c r="F260" s="37"/>
      <c r="G260" s="9"/>
      <c r="H260" s="17"/>
      <c r="I260" s="9"/>
      <c r="J260" s="44"/>
    </row>
    <row r="261" spans="1:10" s="1" customFormat="1" ht="15" customHeight="1">
      <c r="A261" s="4" t="s">
        <v>74</v>
      </c>
      <c r="B261" s="371"/>
      <c r="C261" s="8"/>
      <c r="D261" s="8"/>
      <c r="E261" s="8"/>
      <c r="F261" s="39"/>
      <c r="G261" s="8"/>
      <c r="H261" s="45"/>
      <c r="I261" s="8"/>
      <c r="J261" s="44"/>
    </row>
    <row r="262" spans="1:10" s="1" customFormat="1" ht="15" customHeight="1">
      <c r="A262" s="23" t="s">
        <v>117</v>
      </c>
      <c r="B262" s="45"/>
      <c r="C262" s="131">
        <f>B262</f>
        <v>0</v>
      </c>
      <c r="D262" s="8"/>
      <c r="E262" s="8"/>
      <c r="F262" s="39"/>
      <c r="G262" s="8"/>
      <c r="H262" s="45"/>
      <c r="I262" s="8"/>
      <c r="J262" s="44"/>
    </row>
    <row r="263" spans="1:10" s="1" customFormat="1" ht="30" customHeight="1">
      <c r="A263" s="114" t="s">
        <v>20</v>
      </c>
      <c r="B263" s="115"/>
      <c r="C263" s="116"/>
      <c r="D263" s="116"/>
      <c r="E263" s="116"/>
      <c r="F263" s="117"/>
      <c r="G263" s="118"/>
      <c r="H263" s="63"/>
      <c r="I263" s="118"/>
      <c r="J263" s="44"/>
    </row>
    <row r="264" spans="1:10" s="1" customFormat="1" ht="15" customHeight="1">
      <c r="A264" s="3" t="s">
        <v>1</v>
      </c>
      <c r="B264" s="260">
        <f>SUM(C264:E264)</f>
        <v>0</v>
      </c>
      <c r="C264" s="263"/>
      <c r="D264" s="263"/>
      <c r="E264" s="263"/>
      <c r="F264" s="267">
        <f>SUM(G264:I264)</f>
        <v>0</v>
      </c>
      <c r="G264" s="268"/>
      <c r="H264" s="268"/>
      <c r="I264" s="268"/>
      <c r="J264" s="48"/>
    </row>
    <row r="265" spans="1:10" s="1" customFormat="1" ht="15" customHeight="1">
      <c r="A265" s="3" t="s">
        <v>2</v>
      </c>
      <c r="B265" s="5" t="e">
        <f>SUM(#REF!)+B266</f>
        <v>#REF!</v>
      </c>
      <c r="C265" s="127" t="e">
        <f>SUM(#REF!)+C268</f>
        <v>#REF!</v>
      </c>
      <c r="D265" s="128" t="e">
        <f>B265-C265-E265</f>
        <v>#REF!</v>
      </c>
      <c r="E265" s="127" t="e">
        <f>SUM(#REF!)</f>
        <v>#REF!</v>
      </c>
      <c r="F265" s="129"/>
      <c r="G265" s="128"/>
      <c r="H265" s="17"/>
      <c r="I265" s="128"/>
      <c r="J265" s="51"/>
    </row>
    <row r="266" spans="1:10" s="1" customFormat="1" ht="15" customHeight="1">
      <c r="A266" s="4" t="s">
        <v>3</v>
      </c>
      <c r="B266" s="145"/>
      <c r="C266" s="9"/>
      <c r="D266" s="9"/>
      <c r="E266" s="9"/>
      <c r="F266" s="37"/>
      <c r="G266" s="9"/>
      <c r="H266" s="17"/>
      <c r="I266" s="9"/>
      <c r="J266" s="44"/>
    </row>
    <row r="267" spans="1:10" s="1" customFormat="1" ht="15" customHeight="1">
      <c r="A267" s="4" t="s">
        <v>74</v>
      </c>
      <c r="B267" s="371"/>
      <c r="C267" s="10"/>
      <c r="D267" s="10"/>
      <c r="E267" s="10"/>
      <c r="F267" s="39"/>
      <c r="G267" s="8"/>
      <c r="H267" s="45"/>
      <c r="I267" s="8"/>
      <c r="J267" s="44"/>
    </row>
    <row r="268" spans="1:10" s="1" customFormat="1" ht="15" customHeight="1">
      <c r="A268" s="23" t="s">
        <v>117</v>
      </c>
      <c r="B268" s="45"/>
      <c r="C268" s="131">
        <f>B268</f>
        <v>0</v>
      </c>
      <c r="D268" s="10"/>
      <c r="E268" s="10"/>
      <c r="F268" s="39"/>
      <c r="G268" s="8"/>
      <c r="H268" s="45"/>
      <c r="I268" s="8"/>
      <c r="J268" s="44"/>
    </row>
    <row r="269" spans="1:10" s="1" customFormat="1" ht="30" customHeight="1">
      <c r="A269" s="166" t="s">
        <v>161</v>
      </c>
      <c r="B269" s="115"/>
      <c r="C269" s="116"/>
      <c r="D269" s="116"/>
      <c r="E269" s="116"/>
      <c r="F269" s="117"/>
      <c r="G269" s="118"/>
      <c r="H269" s="63"/>
      <c r="I269" s="118"/>
      <c r="J269" s="82"/>
    </row>
    <row r="270" spans="1:10" s="1" customFormat="1" ht="12.75" customHeight="1">
      <c r="A270" s="3" t="s">
        <v>1</v>
      </c>
      <c r="B270" s="260">
        <f>SUM(C270:E270)</f>
        <v>2988.24459</v>
      </c>
      <c r="C270" s="260">
        <f>C277+C306+C378+C440</f>
        <v>935.9406299999999</v>
      </c>
      <c r="D270" s="260">
        <f>D277+D306+D378+D440</f>
        <v>1556.6370599999996</v>
      </c>
      <c r="E270" s="260">
        <f>E277+E306+E378+E440</f>
        <v>495.6669</v>
      </c>
      <c r="F270" s="124">
        <f>SUM(G270:I270)</f>
        <v>0</v>
      </c>
      <c r="G270" s="132"/>
      <c r="H270" s="132"/>
      <c r="I270" s="132"/>
      <c r="J270" s="48"/>
    </row>
    <row r="271" spans="1:10" s="1" customFormat="1" ht="30" customHeight="1">
      <c r="A271" s="114" t="s">
        <v>218</v>
      </c>
      <c r="B271" s="115"/>
      <c r="C271" s="116"/>
      <c r="D271" s="116"/>
      <c r="E271" s="116"/>
      <c r="F271" s="117"/>
      <c r="G271" s="118"/>
      <c r="H271" s="63"/>
      <c r="I271" s="118"/>
      <c r="J271" s="44"/>
    </row>
    <row r="272" spans="1:10" s="1" customFormat="1" ht="12.75" customHeight="1">
      <c r="A272" s="3" t="s">
        <v>1</v>
      </c>
      <c r="B272" s="54"/>
      <c r="C272" s="21"/>
      <c r="D272" s="21"/>
      <c r="E272" s="21"/>
      <c r="F272" s="64"/>
      <c r="G272" s="65"/>
      <c r="H272" s="66"/>
      <c r="I272" s="65"/>
      <c r="J272" s="48"/>
    </row>
    <row r="273" spans="1:10" s="1" customFormat="1" ht="33.75">
      <c r="A273" s="3" t="s">
        <v>2</v>
      </c>
      <c r="B273" s="54"/>
      <c r="C273" s="21"/>
      <c r="D273" s="21"/>
      <c r="E273" s="21"/>
      <c r="F273" s="64"/>
      <c r="G273" s="65"/>
      <c r="H273" s="66"/>
      <c r="I273" s="65"/>
      <c r="J273" s="44"/>
    </row>
    <row r="274" spans="1:10" s="1" customFormat="1" ht="12.75" customHeight="1">
      <c r="A274" s="4" t="s">
        <v>3</v>
      </c>
      <c r="B274" s="366"/>
      <c r="C274" s="17"/>
      <c r="D274" s="17"/>
      <c r="E274" s="17"/>
      <c r="F274" s="41"/>
      <c r="G274" s="17"/>
      <c r="H274" s="17"/>
      <c r="I274" s="17"/>
      <c r="J274" s="85"/>
    </row>
    <row r="275" spans="1:10" s="1" customFormat="1" ht="15" customHeight="1">
      <c r="A275" s="4" t="s">
        <v>74</v>
      </c>
      <c r="B275" s="8"/>
      <c r="C275" s="10"/>
      <c r="D275" s="10"/>
      <c r="E275" s="10"/>
      <c r="F275" s="39"/>
      <c r="G275" s="8"/>
      <c r="H275" s="45"/>
      <c r="I275" s="8"/>
      <c r="J275" s="44"/>
    </row>
    <row r="276" spans="1:10" s="1" customFormat="1" ht="36.75" customHeight="1">
      <c r="A276" s="114" t="s">
        <v>172</v>
      </c>
      <c r="B276" s="115"/>
      <c r="C276" s="116"/>
      <c r="D276" s="116"/>
      <c r="E276" s="116"/>
      <c r="F276" s="117"/>
      <c r="G276" s="118"/>
      <c r="H276" s="63"/>
      <c r="I276" s="118"/>
      <c r="J276" s="44"/>
    </row>
    <row r="277" spans="1:10" s="1" customFormat="1" ht="12.75" customHeight="1">
      <c r="A277" s="3" t="s">
        <v>1</v>
      </c>
      <c r="B277" s="260">
        <f>SUM(C277:E277)</f>
        <v>997.24206</v>
      </c>
      <c r="C277" s="260">
        <f>C284+C290+C296+C301</f>
        <v>444.42534</v>
      </c>
      <c r="D277" s="260">
        <f>D284+D290+D296+D301</f>
        <v>262.8918</v>
      </c>
      <c r="E277" s="260">
        <f>E284+E290+E296+E301</f>
        <v>289.92492</v>
      </c>
      <c r="F277" s="124">
        <f>SUM(G277:I277)</f>
        <v>0</v>
      </c>
      <c r="G277" s="132"/>
      <c r="H277" s="132"/>
      <c r="I277" s="132"/>
      <c r="J277" s="48"/>
    </row>
    <row r="278" spans="1:10" s="1" customFormat="1" ht="26.25" customHeight="1">
      <c r="A278" s="114" t="s">
        <v>4</v>
      </c>
      <c r="B278" s="115"/>
      <c r="C278" s="116"/>
      <c r="D278" s="116"/>
      <c r="E278" s="116"/>
      <c r="F278" s="117"/>
      <c r="G278" s="118"/>
      <c r="H278" s="63"/>
      <c r="I278" s="118"/>
      <c r="J278" s="44"/>
    </row>
    <row r="279" spans="1:10" s="1" customFormat="1" ht="12.75" customHeight="1">
      <c r="A279" s="3" t="s">
        <v>1</v>
      </c>
      <c r="B279" s="54"/>
      <c r="C279" s="21"/>
      <c r="D279" s="21"/>
      <c r="E279" s="21"/>
      <c r="F279" s="64"/>
      <c r="G279" s="65"/>
      <c r="H279" s="66"/>
      <c r="I279" s="65"/>
      <c r="J279" s="48"/>
    </row>
    <row r="280" spans="1:10" s="1" customFormat="1" ht="15" customHeight="1">
      <c r="A280" s="3" t="s">
        <v>2</v>
      </c>
      <c r="B280" s="54"/>
      <c r="C280" s="21"/>
      <c r="D280" s="21"/>
      <c r="E280" s="21"/>
      <c r="F280" s="64"/>
      <c r="G280" s="65"/>
      <c r="H280" s="66"/>
      <c r="I280" s="65"/>
      <c r="J280" s="48"/>
    </row>
    <row r="281" spans="1:10" s="1" customFormat="1" ht="12.75" customHeight="1">
      <c r="A281" s="4" t="s">
        <v>3</v>
      </c>
      <c r="B281" s="366"/>
      <c r="C281" s="9">
        <v>0</v>
      </c>
      <c r="D281" s="9">
        <v>0</v>
      </c>
      <c r="E281" s="9">
        <v>0</v>
      </c>
      <c r="F281" s="37"/>
      <c r="G281" s="9"/>
      <c r="H281" s="17"/>
      <c r="I281" s="9"/>
      <c r="J281" s="44"/>
    </row>
    <row r="282" spans="1:10" s="1" customFormat="1" ht="15">
      <c r="A282" s="4" t="s">
        <v>74</v>
      </c>
      <c r="B282" s="8"/>
      <c r="C282" s="10"/>
      <c r="D282" s="10"/>
      <c r="E282" s="10"/>
      <c r="F282" s="39"/>
      <c r="G282" s="8"/>
      <c r="H282" s="45"/>
      <c r="I282" s="8"/>
      <c r="J282" s="48"/>
    </row>
    <row r="283" spans="1:10" s="1" customFormat="1" ht="30" customHeight="1">
      <c r="A283" s="114" t="s">
        <v>21</v>
      </c>
      <c r="B283" s="115"/>
      <c r="C283" s="116"/>
      <c r="D283" s="116"/>
      <c r="E283" s="116"/>
      <c r="F283" s="117"/>
      <c r="G283" s="118"/>
      <c r="H283" s="63"/>
      <c r="I283" s="118"/>
      <c r="J283" s="44"/>
    </row>
    <row r="284" spans="1:10" s="1" customFormat="1" ht="12.75" customHeight="1">
      <c r="A284" s="3" t="s">
        <v>1</v>
      </c>
      <c r="B284" s="5"/>
      <c r="C284" s="9"/>
      <c r="D284" s="9"/>
      <c r="E284" s="9"/>
      <c r="F284" s="37"/>
      <c r="G284" s="9"/>
      <c r="H284" s="17"/>
      <c r="I284" s="9"/>
      <c r="J284" s="48"/>
    </row>
    <row r="285" spans="1:10" s="1" customFormat="1" ht="15" customHeight="1">
      <c r="A285" s="3" t="s">
        <v>2</v>
      </c>
      <c r="B285" s="112" t="e">
        <f>SUM(#REF!)+B286</f>
        <v>#REF!</v>
      </c>
      <c r="C285" s="167" t="e">
        <f>SUM(#REF!)+C288</f>
        <v>#REF!</v>
      </c>
      <c r="D285" s="126" t="e">
        <f>B285-C285-E285</f>
        <v>#REF!</v>
      </c>
      <c r="E285" s="167" t="e">
        <f>SUM(#REF!)</f>
        <v>#REF!</v>
      </c>
      <c r="F285" s="129"/>
      <c r="G285" s="128"/>
      <c r="H285" s="17"/>
      <c r="I285" s="128"/>
      <c r="J285" s="51"/>
    </row>
    <row r="286" spans="1:10" s="1" customFormat="1" ht="12.75" customHeight="1">
      <c r="A286" s="4" t="s">
        <v>3</v>
      </c>
      <c r="B286" s="9"/>
      <c r="C286" s="11"/>
      <c r="D286" s="11"/>
      <c r="E286" s="11"/>
      <c r="F286" s="37"/>
      <c r="G286" s="9"/>
      <c r="H286" s="17"/>
      <c r="I286" s="9"/>
      <c r="J286" s="51"/>
    </row>
    <row r="287" spans="1:10" s="1" customFormat="1" ht="15">
      <c r="A287" s="4" t="s">
        <v>78</v>
      </c>
      <c r="B287" s="8"/>
      <c r="C287" s="8"/>
      <c r="D287" s="8"/>
      <c r="E287" s="8"/>
      <c r="F287" s="39"/>
      <c r="G287" s="8"/>
      <c r="H287" s="45"/>
      <c r="I287" s="8"/>
      <c r="J287" s="44"/>
    </row>
    <row r="288" spans="1:10" s="1" customFormat="1" ht="15" customHeight="1">
      <c r="A288" s="23" t="s">
        <v>117</v>
      </c>
      <c r="B288" s="8"/>
      <c r="C288" s="131">
        <f>B288</f>
        <v>0</v>
      </c>
      <c r="D288" s="8"/>
      <c r="E288" s="8"/>
      <c r="F288" s="39"/>
      <c r="G288" s="8"/>
      <c r="H288" s="45"/>
      <c r="I288" s="8"/>
      <c r="J288" s="44"/>
    </row>
    <row r="289" spans="1:10" s="1" customFormat="1" ht="30" customHeight="1">
      <c r="A289" s="114" t="s">
        <v>22</v>
      </c>
      <c r="B289" s="115"/>
      <c r="C289" s="116"/>
      <c r="D289" s="116"/>
      <c r="E289" s="116"/>
      <c r="F289" s="117"/>
      <c r="G289" s="118"/>
      <c r="H289" s="63"/>
      <c r="I289" s="118"/>
      <c r="J289" s="44"/>
    </row>
    <row r="290" spans="1:10" s="1" customFormat="1" ht="12.75" customHeight="1">
      <c r="A290" s="3" t="s">
        <v>1</v>
      </c>
      <c r="B290" s="263">
        <f>SUM(C290:E290)</f>
        <v>262.8918</v>
      </c>
      <c r="C290" s="358">
        <v>0</v>
      </c>
      <c r="D290" s="354">
        <v>262.8918</v>
      </c>
      <c r="E290" s="358"/>
      <c r="F290" s="267">
        <f>SUM(G290:I290)</f>
        <v>0</v>
      </c>
      <c r="G290" s="274"/>
      <c r="H290" s="274"/>
      <c r="I290" s="274"/>
      <c r="J290" s="48"/>
    </row>
    <row r="291" spans="1:10" s="1" customFormat="1" ht="15" customHeight="1">
      <c r="A291" s="3" t="s">
        <v>2</v>
      </c>
      <c r="B291" s="5" t="e">
        <f>SUM(#REF!)+B292</f>
        <v>#REF!</v>
      </c>
      <c r="C291" s="127" t="e">
        <f>SUM(#REF!)+C294</f>
        <v>#REF!</v>
      </c>
      <c r="D291" s="128" t="e">
        <f>B291-C291-E291</f>
        <v>#REF!</v>
      </c>
      <c r="E291" s="127" t="e">
        <f>SUM(#REF!)</f>
        <v>#REF!</v>
      </c>
      <c r="F291" s="129"/>
      <c r="G291" s="128"/>
      <c r="H291" s="17"/>
      <c r="I291" s="128"/>
      <c r="J291" s="51"/>
    </row>
    <row r="292" spans="1:10" s="1" customFormat="1" ht="12.75" customHeight="1">
      <c r="A292" s="4" t="s">
        <v>3</v>
      </c>
      <c r="B292" s="145"/>
      <c r="C292" s="11"/>
      <c r="D292" s="11"/>
      <c r="E292" s="11"/>
      <c r="F292" s="37"/>
      <c r="G292" s="9"/>
      <c r="H292" s="17"/>
      <c r="I292" s="9"/>
      <c r="J292" s="44"/>
    </row>
    <row r="293" spans="1:10" s="1" customFormat="1" ht="15">
      <c r="A293" s="4" t="s">
        <v>78</v>
      </c>
      <c r="B293" s="371"/>
      <c r="C293" s="8"/>
      <c r="D293" s="8"/>
      <c r="E293" s="8"/>
      <c r="F293" s="39"/>
      <c r="G293" s="8"/>
      <c r="H293" s="45"/>
      <c r="I293" s="8"/>
      <c r="J293" s="44"/>
    </row>
    <row r="294" spans="1:10" s="1" customFormat="1" ht="15" customHeight="1">
      <c r="A294" s="23" t="s">
        <v>117</v>
      </c>
      <c r="B294" s="29"/>
      <c r="C294" s="168">
        <f>B294</f>
        <v>0</v>
      </c>
      <c r="D294" s="8"/>
      <c r="E294" s="8"/>
      <c r="F294" s="39"/>
      <c r="G294" s="8"/>
      <c r="H294" s="45"/>
      <c r="I294" s="8"/>
      <c r="J294" s="44"/>
    </row>
    <row r="295" spans="1:10" s="1" customFormat="1" ht="30" customHeight="1">
      <c r="A295" s="308" t="s">
        <v>91</v>
      </c>
      <c r="B295" s="115"/>
      <c r="C295" s="116"/>
      <c r="D295" s="116"/>
      <c r="E295" s="116"/>
      <c r="F295" s="117"/>
      <c r="G295" s="118"/>
      <c r="H295" s="63"/>
      <c r="I295" s="118"/>
      <c r="J295" s="44"/>
    </row>
    <row r="296" spans="1:10" s="1" customFormat="1" ht="12.75" customHeight="1">
      <c r="A296" s="3" t="s">
        <v>1</v>
      </c>
      <c r="B296" s="260">
        <f>SUM(C296:E296)</f>
        <v>444.42534</v>
      </c>
      <c r="C296" s="354">
        <v>444.42534</v>
      </c>
      <c r="D296" s="354">
        <v>0</v>
      </c>
      <c r="E296" s="354"/>
      <c r="F296" s="267">
        <f>SUM(G296:I296)</f>
        <v>0</v>
      </c>
      <c r="G296" s="268"/>
      <c r="H296" s="268"/>
      <c r="I296" s="268"/>
      <c r="J296" s="48"/>
    </row>
    <row r="297" spans="1:10" s="1" customFormat="1" ht="15" customHeight="1">
      <c r="A297" s="3" t="s">
        <v>2</v>
      </c>
      <c r="B297" s="5" t="e">
        <f>SUM(#REF!)+B298</f>
        <v>#REF!</v>
      </c>
      <c r="C297" s="299" t="e">
        <f>B297</f>
        <v>#REF!</v>
      </c>
      <c r="D297" s="255" t="e">
        <f>B297-C297-E297</f>
        <v>#REF!</v>
      </c>
      <c r="E297" s="299" t="e">
        <f>SUM(#REF!)</f>
        <v>#REF!</v>
      </c>
      <c r="F297" s="129"/>
      <c r="G297" s="128"/>
      <c r="H297" s="17"/>
      <c r="I297" s="128"/>
      <c r="J297" s="51"/>
    </row>
    <row r="298" spans="1:10" s="1" customFormat="1" ht="12.75" customHeight="1">
      <c r="A298" s="4" t="s">
        <v>3</v>
      </c>
      <c r="B298" s="145"/>
      <c r="C298" s="11"/>
      <c r="D298" s="11"/>
      <c r="E298" s="11"/>
      <c r="F298" s="37"/>
      <c r="G298" s="9"/>
      <c r="H298" s="17"/>
      <c r="I298" s="9"/>
      <c r="J298" s="44"/>
    </row>
    <row r="299" spans="1:10" s="1" customFormat="1" ht="15" customHeight="1">
      <c r="A299" s="4" t="s">
        <v>77</v>
      </c>
      <c r="B299" s="371"/>
      <c r="C299" s="131">
        <f>B299</f>
        <v>0</v>
      </c>
      <c r="D299" s="14"/>
      <c r="E299" s="14"/>
      <c r="F299" s="39"/>
      <c r="G299" s="8"/>
      <c r="H299" s="45"/>
      <c r="I299" s="8"/>
      <c r="J299" s="44"/>
    </row>
    <row r="300" spans="1:10" s="1" customFormat="1" ht="30" customHeight="1">
      <c r="A300" s="308" t="s">
        <v>23</v>
      </c>
      <c r="B300" s="115"/>
      <c r="C300" s="116"/>
      <c r="D300" s="116"/>
      <c r="E300" s="116"/>
      <c r="F300" s="117"/>
      <c r="G300" s="118"/>
      <c r="H300" s="63"/>
      <c r="I300" s="118"/>
      <c r="J300" s="44"/>
    </row>
    <row r="301" spans="1:10" s="1" customFormat="1" ht="14.25" customHeight="1">
      <c r="A301" s="3" t="s">
        <v>1</v>
      </c>
      <c r="B301" s="260">
        <f>SUM(C301:E301)</f>
        <v>289.92492</v>
      </c>
      <c r="C301" s="354">
        <v>0</v>
      </c>
      <c r="D301" s="354">
        <v>0</v>
      </c>
      <c r="E301" s="354">
        <v>289.92492</v>
      </c>
      <c r="F301" s="267">
        <f>SUM(G301:I301)</f>
        <v>0</v>
      </c>
      <c r="G301" s="268"/>
      <c r="H301" s="268"/>
      <c r="I301" s="268"/>
      <c r="J301" s="48"/>
    </row>
    <row r="302" spans="1:10" s="1" customFormat="1" ht="15" customHeight="1">
      <c r="A302" s="3" t="s">
        <v>2</v>
      </c>
      <c r="B302" s="127" t="e">
        <f>SUM(#REF!)+B303</f>
        <v>#REF!</v>
      </c>
      <c r="C302" s="258" t="e">
        <f>SUM(#REF!)+C305</f>
        <v>#REF!</v>
      </c>
      <c r="D302" s="257" t="e">
        <f>B302-C302-E302</f>
        <v>#REF!</v>
      </c>
      <c r="E302" s="258" t="e">
        <f>B302</f>
        <v>#REF!</v>
      </c>
      <c r="F302" s="129"/>
      <c r="G302" s="128"/>
      <c r="H302" s="17"/>
      <c r="I302" s="128"/>
      <c r="J302" s="51"/>
    </row>
    <row r="303" spans="1:10" s="1" customFormat="1" ht="12.75" customHeight="1">
      <c r="A303" s="4" t="s">
        <v>3</v>
      </c>
      <c r="B303" s="145"/>
      <c r="C303" s="11"/>
      <c r="D303" s="11"/>
      <c r="E303" s="11"/>
      <c r="F303" s="37"/>
      <c r="G303" s="9"/>
      <c r="H303" s="17"/>
      <c r="I303" s="9"/>
      <c r="J303" s="51"/>
    </row>
    <row r="304" spans="1:10" s="1" customFormat="1" ht="12.75" customHeight="1">
      <c r="A304" s="4" t="s">
        <v>74</v>
      </c>
      <c r="B304" s="371"/>
      <c r="C304" s="16"/>
      <c r="D304" s="16"/>
      <c r="E304" s="16"/>
      <c r="F304" s="40"/>
      <c r="G304" s="16"/>
      <c r="H304" s="59"/>
      <c r="I304" s="16"/>
      <c r="J304" s="51"/>
    </row>
    <row r="305" spans="1:10" s="1" customFormat="1" ht="37.5">
      <c r="A305" s="114" t="s">
        <v>173</v>
      </c>
      <c r="B305" s="115"/>
      <c r="C305" s="116"/>
      <c r="D305" s="116"/>
      <c r="E305" s="116"/>
      <c r="F305" s="117"/>
      <c r="G305" s="118"/>
      <c r="H305" s="63"/>
      <c r="I305" s="118"/>
      <c r="J305" s="51"/>
    </row>
    <row r="306" spans="1:10" s="1" customFormat="1" ht="12.75" customHeight="1">
      <c r="A306" s="3" t="s">
        <v>1</v>
      </c>
      <c r="B306" s="355">
        <f>SUM(C306:E306)</f>
        <v>1522.9314299999996</v>
      </c>
      <c r="C306" s="355">
        <f>C313+C319+C325+C331+C343+C337</f>
        <v>386.9369</v>
      </c>
      <c r="D306" s="355">
        <f>D313+D319+D325+D331+D343+D337</f>
        <v>998.4295299999997</v>
      </c>
      <c r="E306" s="355">
        <f>E313+E319+E325+E331+E343+E337</f>
        <v>137.565</v>
      </c>
      <c r="F306" s="124">
        <f>SUM(G306:I306)</f>
        <v>0</v>
      </c>
      <c r="G306" s="132"/>
      <c r="H306" s="132"/>
      <c r="I306" s="132"/>
      <c r="J306" s="51"/>
    </row>
    <row r="307" spans="1:10" s="1" customFormat="1" ht="12.75" customHeight="1">
      <c r="A307" s="114" t="s">
        <v>4</v>
      </c>
      <c r="B307" s="115"/>
      <c r="C307" s="116"/>
      <c r="D307" s="116"/>
      <c r="E307" s="116"/>
      <c r="F307" s="117"/>
      <c r="G307" s="118"/>
      <c r="H307" s="63"/>
      <c r="I307" s="118"/>
      <c r="J307" s="51"/>
    </row>
    <row r="308" spans="1:10" s="1" customFormat="1" ht="12.75" customHeight="1">
      <c r="A308" s="3" t="s">
        <v>1</v>
      </c>
      <c r="B308" s="54"/>
      <c r="C308" s="21"/>
      <c r="D308" s="21"/>
      <c r="E308" s="21"/>
      <c r="F308" s="64"/>
      <c r="G308" s="65"/>
      <c r="H308" s="66"/>
      <c r="I308" s="65"/>
      <c r="J308" s="51"/>
    </row>
    <row r="309" spans="1:10" s="1" customFormat="1" ht="12.75" customHeight="1">
      <c r="A309" s="3" t="s">
        <v>2</v>
      </c>
      <c r="B309" s="54"/>
      <c r="C309" s="21"/>
      <c r="D309" s="21"/>
      <c r="E309" s="21"/>
      <c r="F309" s="64"/>
      <c r="G309" s="65"/>
      <c r="H309" s="66"/>
      <c r="I309" s="65"/>
      <c r="J309" s="51"/>
    </row>
    <row r="310" spans="1:10" s="1" customFormat="1" ht="12.75" customHeight="1">
      <c r="A310" s="4" t="s">
        <v>3</v>
      </c>
      <c r="B310" s="366"/>
      <c r="C310" s="17">
        <v>0</v>
      </c>
      <c r="D310" s="17">
        <v>0</v>
      </c>
      <c r="E310" s="17">
        <v>0</v>
      </c>
      <c r="F310" s="41"/>
      <c r="G310" s="17"/>
      <c r="H310" s="17"/>
      <c r="I310" s="17"/>
      <c r="J310" s="51"/>
    </row>
    <row r="311" spans="1:10" s="1" customFormat="1" ht="12.75" customHeight="1">
      <c r="A311" s="4" t="s">
        <v>74</v>
      </c>
      <c r="B311" s="8"/>
      <c r="C311" s="10"/>
      <c r="D311" s="10"/>
      <c r="E311" s="10"/>
      <c r="F311" s="39"/>
      <c r="G311" s="8"/>
      <c r="H311" s="45"/>
      <c r="I311" s="8"/>
      <c r="J311" s="51"/>
    </row>
    <row r="312" spans="1:10" s="1" customFormat="1" ht="30" customHeight="1">
      <c r="A312" s="114" t="s">
        <v>60</v>
      </c>
      <c r="B312" s="115"/>
      <c r="C312" s="116"/>
      <c r="D312" s="116"/>
      <c r="E312" s="116"/>
      <c r="F312" s="117"/>
      <c r="G312" s="118"/>
      <c r="H312" s="63"/>
      <c r="I312" s="118"/>
      <c r="J312" s="44"/>
    </row>
    <row r="313" spans="1:10" s="1" customFormat="1" ht="15" customHeight="1">
      <c r="A313" s="3" t="s">
        <v>1</v>
      </c>
      <c r="B313" s="260">
        <f>SUM(C313:E313)</f>
        <v>171.96217</v>
      </c>
      <c r="C313" s="354">
        <v>17.026439999999997</v>
      </c>
      <c r="D313" s="354">
        <v>137.85372999999998</v>
      </c>
      <c r="E313" s="354">
        <v>17.082</v>
      </c>
      <c r="F313" s="267">
        <f>SUM(G313:I313)</f>
        <v>0</v>
      </c>
      <c r="G313" s="267"/>
      <c r="H313" s="267"/>
      <c r="I313" s="267"/>
      <c r="J313" s="48"/>
    </row>
    <row r="314" spans="1:10" s="1" customFormat="1" ht="15" customHeight="1">
      <c r="A314" s="3" t="s">
        <v>2</v>
      </c>
      <c r="B314" s="5" t="e">
        <f>SUM(#REF!)+B315</f>
        <v>#REF!</v>
      </c>
      <c r="C314" s="127" t="e">
        <f>SUM(#REF!)+C317</f>
        <v>#REF!</v>
      </c>
      <c r="D314" s="128" t="e">
        <f>B314-C314-E314</f>
        <v>#REF!</v>
      </c>
      <c r="E314" s="127" t="e">
        <f>SUM(#REF!)</f>
        <v>#REF!</v>
      </c>
      <c r="F314" s="129"/>
      <c r="G314" s="128"/>
      <c r="H314" s="17"/>
      <c r="I314" s="128"/>
      <c r="J314" s="51"/>
    </row>
    <row r="315" spans="1:10" s="1" customFormat="1" ht="12.75" customHeight="1">
      <c r="A315" s="4" t="s">
        <v>3</v>
      </c>
      <c r="B315" s="145"/>
      <c r="C315" s="9"/>
      <c r="D315" s="9"/>
      <c r="E315" s="9"/>
      <c r="F315" s="37"/>
      <c r="G315" s="9"/>
      <c r="H315" s="17"/>
      <c r="I315" s="9"/>
      <c r="J315" s="44"/>
    </row>
    <row r="316" spans="1:10" s="1" customFormat="1" ht="15" customHeight="1">
      <c r="A316" s="4" t="s">
        <v>74</v>
      </c>
      <c r="B316" s="371"/>
      <c r="C316" s="8"/>
      <c r="D316" s="8"/>
      <c r="E316" s="8"/>
      <c r="F316" s="39"/>
      <c r="G316" s="8"/>
      <c r="H316" s="45"/>
      <c r="I316" s="8"/>
      <c r="J316" s="44"/>
    </row>
    <row r="317" spans="1:10" s="1" customFormat="1" ht="15" customHeight="1">
      <c r="A317" s="23" t="s">
        <v>117</v>
      </c>
      <c r="B317" s="8"/>
      <c r="C317" s="131">
        <f>B317</f>
        <v>0</v>
      </c>
      <c r="D317" s="8"/>
      <c r="E317" s="8"/>
      <c r="F317" s="39"/>
      <c r="G317" s="8"/>
      <c r="H317" s="45"/>
      <c r="I317" s="8"/>
      <c r="J317" s="44"/>
    </row>
    <row r="318" spans="1:10" s="1" customFormat="1" ht="30" customHeight="1">
      <c r="A318" s="114" t="s">
        <v>61</v>
      </c>
      <c r="B318" s="115"/>
      <c r="C318" s="116"/>
      <c r="D318" s="116"/>
      <c r="E318" s="116"/>
      <c r="F318" s="117"/>
      <c r="G318" s="118"/>
      <c r="H318" s="63"/>
      <c r="I318" s="118"/>
      <c r="J318" s="44"/>
    </row>
    <row r="319" spans="1:10" s="1" customFormat="1" ht="12.75" customHeight="1">
      <c r="A319" s="3" t="s">
        <v>1</v>
      </c>
      <c r="B319" s="260">
        <f>SUM(C319:E319)</f>
        <v>739.25569</v>
      </c>
      <c r="C319" s="354">
        <v>0</v>
      </c>
      <c r="D319" s="354">
        <v>739.25569</v>
      </c>
      <c r="E319" s="354"/>
      <c r="F319" s="267">
        <f>SUM(G319:I319)</f>
        <v>0</v>
      </c>
      <c r="G319" s="268"/>
      <c r="H319" s="268"/>
      <c r="I319" s="268"/>
      <c r="J319" s="48"/>
    </row>
    <row r="320" spans="1:10" s="1" customFormat="1" ht="15" customHeight="1">
      <c r="A320" s="3" t="s">
        <v>2</v>
      </c>
      <c r="B320" s="5" t="e">
        <f>SUM(#REF!)+B321</f>
        <v>#REF!</v>
      </c>
      <c r="C320" s="127" t="e">
        <f>SUM(#REF!)+C323</f>
        <v>#REF!</v>
      </c>
      <c r="D320" s="128" t="e">
        <f>B320-C320-E320</f>
        <v>#REF!</v>
      </c>
      <c r="E320" s="127" t="e">
        <f>SUM(#REF!)</f>
        <v>#REF!</v>
      </c>
      <c r="F320" s="129"/>
      <c r="G320" s="128"/>
      <c r="H320" s="17"/>
      <c r="I320" s="128"/>
      <c r="J320" s="51"/>
    </row>
    <row r="321" spans="1:10" s="1" customFormat="1" ht="12.75" customHeight="1">
      <c r="A321" s="4" t="s">
        <v>3</v>
      </c>
      <c r="B321" s="145"/>
      <c r="C321" s="9"/>
      <c r="D321" s="9"/>
      <c r="E321" s="9"/>
      <c r="F321" s="37"/>
      <c r="G321" s="9"/>
      <c r="H321" s="17"/>
      <c r="I321" s="9"/>
      <c r="J321" s="44"/>
    </row>
    <row r="322" spans="1:10" s="1" customFormat="1" ht="15" customHeight="1">
      <c r="A322" s="4" t="s">
        <v>74</v>
      </c>
      <c r="B322" s="371"/>
      <c r="C322" s="8"/>
      <c r="D322" s="8"/>
      <c r="E322" s="8"/>
      <c r="F322" s="39"/>
      <c r="G322" s="8"/>
      <c r="H322" s="45"/>
      <c r="I322" s="8"/>
      <c r="J322" s="44"/>
    </row>
    <row r="323" spans="1:10" s="1" customFormat="1" ht="15" customHeight="1">
      <c r="A323" s="23" t="s">
        <v>117</v>
      </c>
      <c r="B323" s="8"/>
      <c r="C323" s="131">
        <f>B323</f>
        <v>0</v>
      </c>
      <c r="D323" s="8"/>
      <c r="E323" s="8"/>
      <c r="F323" s="39"/>
      <c r="G323" s="8"/>
      <c r="H323" s="45"/>
      <c r="I323" s="8"/>
      <c r="J323" s="44"/>
    </row>
    <row r="324" spans="1:10" s="1" customFormat="1" ht="30" customHeight="1">
      <c r="A324" s="114" t="s">
        <v>72</v>
      </c>
      <c r="B324" s="115"/>
      <c r="C324" s="116"/>
      <c r="D324" s="116"/>
      <c r="E324" s="116"/>
      <c r="F324" s="117"/>
      <c r="G324" s="118"/>
      <c r="H324" s="63"/>
      <c r="I324" s="118"/>
      <c r="J324" s="44"/>
    </row>
    <row r="325" spans="1:10" s="1" customFormat="1" ht="12.75" customHeight="1">
      <c r="A325" s="3" t="s">
        <v>1</v>
      </c>
      <c r="B325" s="260">
        <f>SUM(C325:E325)</f>
        <v>34.189800000000005</v>
      </c>
      <c r="C325" s="354">
        <v>0</v>
      </c>
      <c r="D325" s="354">
        <v>16.981800000000007</v>
      </c>
      <c r="E325" s="354">
        <v>17.208</v>
      </c>
      <c r="F325" s="267">
        <f>SUM(G325:I325)</f>
        <v>0</v>
      </c>
      <c r="G325" s="268"/>
      <c r="H325" s="268"/>
      <c r="I325" s="268"/>
      <c r="J325" s="48"/>
    </row>
    <row r="326" spans="1:10" s="1" customFormat="1" ht="15" customHeight="1">
      <c r="A326" s="3" t="s">
        <v>2</v>
      </c>
      <c r="B326" s="5" t="e">
        <f>SUM(#REF!)+B327</f>
        <v>#REF!</v>
      </c>
      <c r="C326" s="287" t="e">
        <f>SUM(#REF!)+C329</f>
        <v>#REF!</v>
      </c>
      <c r="D326" s="287" t="e">
        <f>B326-C326-E326</f>
        <v>#REF!</v>
      </c>
      <c r="E326" s="287" t="e">
        <f>SUM(#REF!)</f>
        <v>#REF!</v>
      </c>
      <c r="F326" s="129"/>
      <c r="G326" s="128"/>
      <c r="H326" s="17"/>
      <c r="I326" s="128"/>
      <c r="J326" s="51"/>
    </row>
    <row r="327" spans="1:10" s="1" customFormat="1" ht="12.75" customHeight="1">
      <c r="A327" s="4" t="s">
        <v>3</v>
      </c>
      <c r="B327" s="145"/>
      <c r="C327" s="9"/>
      <c r="D327" s="9"/>
      <c r="E327" s="9"/>
      <c r="F327" s="37"/>
      <c r="G327" s="9"/>
      <c r="H327" s="17"/>
      <c r="I327" s="9"/>
      <c r="J327" s="44"/>
    </row>
    <row r="328" spans="1:10" s="1" customFormat="1" ht="15" customHeight="1">
      <c r="A328" s="4" t="s">
        <v>74</v>
      </c>
      <c r="B328" s="371"/>
      <c r="C328" s="8"/>
      <c r="D328" s="8"/>
      <c r="E328" s="8"/>
      <c r="F328" s="39"/>
      <c r="G328" s="8"/>
      <c r="H328" s="45"/>
      <c r="I328" s="8"/>
      <c r="J328" s="44"/>
    </row>
    <row r="329" spans="1:10" s="1" customFormat="1" ht="15" customHeight="1">
      <c r="A329" s="23" t="s">
        <v>117</v>
      </c>
      <c r="B329" s="8"/>
      <c r="C329" s="131">
        <f>B329</f>
        <v>0</v>
      </c>
      <c r="D329" s="8"/>
      <c r="E329" s="8"/>
      <c r="F329" s="39"/>
      <c r="G329" s="8"/>
      <c r="H329" s="45"/>
      <c r="I329" s="8"/>
      <c r="J329" s="44"/>
    </row>
    <row r="330" spans="1:9" s="44" customFormat="1" ht="18.75">
      <c r="A330" s="169" t="s">
        <v>12</v>
      </c>
      <c r="B330" s="170"/>
      <c r="C330" s="171"/>
      <c r="D330" s="171"/>
      <c r="E330" s="171"/>
      <c r="F330" s="172"/>
      <c r="G330" s="170"/>
      <c r="H330" s="74"/>
      <c r="I330" s="170"/>
    </row>
    <row r="331" spans="1:10" s="44" customFormat="1" ht="15" customHeight="1">
      <c r="A331" s="3" t="s">
        <v>1</v>
      </c>
      <c r="B331" s="173">
        <f>SUM(C331:E331)</f>
        <v>0</v>
      </c>
      <c r="C331" s="173"/>
      <c r="D331" s="174"/>
      <c r="E331" s="173"/>
      <c r="F331" s="275">
        <f>SUM(G331:I331)</f>
        <v>0</v>
      </c>
      <c r="G331" s="276"/>
      <c r="H331" s="276"/>
      <c r="I331" s="276"/>
      <c r="J331" s="48"/>
    </row>
    <row r="332" spans="1:10" s="44" customFormat="1" ht="15" customHeight="1">
      <c r="A332" s="3" t="s">
        <v>2</v>
      </c>
      <c r="B332" s="5" t="e">
        <f>SUM(#REF!)+B333</f>
        <v>#REF!</v>
      </c>
      <c r="C332" s="127" t="e">
        <f>SUM(#REF!)+C335</f>
        <v>#REF!</v>
      </c>
      <c r="D332" s="128" t="e">
        <f>B332-C332-E332</f>
        <v>#REF!</v>
      </c>
      <c r="E332" s="127" t="e">
        <f>SUM(#REF!)</f>
        <v>#REF!</v>
      </c>
      <c r="F332" s="175"/>
      <c r="G332" s="176"/>
      <c r="H332" s="58"/>
      <c r="I332" s="176"/>
      <c r="J332" s="51"/>
    </row>
    <row r="333" spans="1:9" s="44" customFormat="1" ht="15" customHeight="1">
      <c r="A333" s="4" t="s">
        <v>3</v>
      </c>
      <c r="B333" s="370"/>
      <c r="C333" s="28"/>
      <c r="D333" s="28"/>
      <c r="E333" s="28"/>
      <c r="F333" s="38"/>
      <c r="G333" s="28"/>
      <c r="H333" s="58"/>
      <c r="I333" s="28"/>
    </row>
    <row r="334" spans="1:9" s="44" customFormat="1" ht="15" customHeight="1">
      <c r="A334" s="4" t="s">
        <v>74</v>
      </c>
      <c r="B334" s="373"/>
      <c r="C334" s="29"/>
      <c r="D334" s="29"/>
      <c r="E334" s="29"/>
      <c r="F334" s="52"/>
      <c r="G334" s="29"/>
      <c r="H334" s="60"/>
      <c r="I334" s="29"/>
    </row>
    <row r="335" spans="1:9" s="44" customFormat="1" ht="15" customHeight="1">
      <c r="A335" s="23" t="s">
        <v>117</v>
      </c>
      <c r="B335" s="29"/>
      <c r="C335" s="168">
        <f>B335</f>
        <v>0</v>
      </c>
      <c r="D335" s="29"/>
      <c r="E335" s="29"/>
      <c r="F335" s="52"/>
      <c r="G335" s="29"/>
      <c r="H335" s="60"/>
      <c r="I335" s="29"/>
    </row>
    <row r="336" spans="1:9" s="44" customFormat="1" ht="18.75">
      <c r="A336" s="313" t="s">
        <v>148</v>
      </c>
      <c r="B336" s="170"/>
      <c r="C336" s="171"/>
      <c r="D336" s="171"/>
      <c r="E336" s="171"/>
      <c r="F336" s="172"/>
      <c r="G336" s="170"/>
      <c r="H336" s="74"/>
      <c r="I336" s="170"/>
    </row>
    <row r="337" spans="1:10" s="44" customFormat="1" ht="15" customHeight="1">
      <c r="A337" s="3" t="s">
        <v>1</v>
      </c>
      <c r="B337" s="266">
        <f>SUM(C337:E337)</f>
        <v>456.2564599999997</v>
      </c>
      <c r="C337" s="353">
        <v>369.91046</v>
      </c>
      <c r="D337" s="353">
        <v>-2.8421709430404007E-13</v>
      </c>
      <c r="E337" s="353">
        <v>86.346</v>
      </c>
      <c r="F337" s="275">
        <f>SUM(G337:I337)</f>
        <v>0</v>
      </c>
      <c r="G337" s="277"/>
      <c r="H337" s="277"/>
      <c r="I337" s="277"/>
      <c r="J337" s="48"/>
    </row>
    <row r="338" spans="1:11" s="44" customFormat="1" ht="15" customHeight="1">
      <c r="A338" s="3" t="s">
        <v>2</v>
      </c>
      <c r="B338" s="5" t="e">
        <f>SUM(#REF!)+B339</f>
        <v>#REF!</v>
      </c>
      <c r="C338" s="127" t="e">
        <f>B338-E338</f>
        <v>#REF!</v>
      </c>
      <c r="D338" s="128" t="e">
        <f>B338-C338-E338</f>
        <v>#REF!</v>
      </c>
      <c r="E338" s="127" t="e">
        <f>SUM(#REF!)</f>
        <v>#REF!</v>
      </c>
      <c r="F338" s="175"/>
      <c r="G338" s="176"/>
      <c r="H338" s="58"/>
      <c r="I338" s="176"/>
      <c r="J338" s="51"/>
      <c r="K338" s="44" t="s">
        <v>385</v>
      </c>
    </row>
    <row r="339" spans="1:9" s="44" customFormat="1" ht="15" customHeight="1">
      <c r="A339" s="4" t="s">
        <v>3</v>
      </c>
      <c r="B339" s="370"/>
      <c r="C339" s="53"/>
      <c r="D339" s="53"/>
      <c r="E339" s="53"/>
      <c r="F339" s="38"/>
      <c r="G339" s="28"/>
      <c r="H339" s="58"/>
      <c r="I339" s="28"/>
    </row>
    <row r="340" spans="1:9" s="44" customFormat="1" ht="15" customHeight="1">
      <c r="A340" s="4" t="s">
        <v>74</v>
      </c>
      <c r="B340" s="373"/>
      <c r="C340" s="29"/>
      <c r="D340" s="29"/>
      <c r="E340" s="29"/>
      <c r="F340" s="52"/>
      <c r="G340" s="29"/>
      <c r="H340" s="60"/>
      <c r="I340" s="29"/>
    </row>
    <row r="341" spans="1:9" s="44" customFormat="1" ht="15" customHeight="1">
      <c r="A341" s="23" t="s">
        <v>117</v>
      </c>
      <c r="B341" s="29"/>
      <c r="C341" s="168">
        <f>B341</f>
        <v>0</v>
      </c>
      <c r="D341" s="29"/>
      <c r="E341" s="29"/>
      <c r="F341" s="52"/>
      <c r="G341" s="29"/>
      <c r="H341" s="60"/>
      <c r="I341" s="29"/>
    </row>
    <row r="342" spans="1:10" s="1" customFormat="1" ht="18.75">
      <c r="A342" s="114" t="s">
        <v>73</v>
      </c>
      <c r="B342" s="115"/>
      <c r="C342" s="116"/>
      <c r="D342" s="116"/>
      <c r="E342" s="116"/>
      <c r="F342" s="117"/>
      <c r="G342" s="118"/>
      <c r="H342" s="63"/>
      <c r="I342" s="118"/>
      <c r="J342" s="44"/>
    </row>
    <row r="343" spans="1:10" s="1" customFormat="1" ht="12.75" customHeight="1">
      <c r="A343" s="3" t="s">
        <v>1</v>
      </c>
      <c r="B343" s="260">
        <f>SUM(C343:E343)</f>
        <v>121.26731</v>
      </c>
      <c r="C343" s="354">
        <v>0</v>
      </c>
      <c r="D343" s="354">
        <v>104.33830999999999</v>
      </c>
      <c r="E343" s="354">
        <v>16.929</v>
      </c>
      <c r="F343" s="267">
        <f>SUM(G343:I343)</f>
        <v>0</v>
      </c>
      <c r="G343" s="268"/>
      <c r="H343" s="268"/>
      <c r="I343" s="268"/>
      <c r="J343" s="48"/>
    </row>
    <row r="344" spans="1:10" s="1" customFormat="1" ht="15" customHeight="1">
      <c r="A344" s="3" t="s">
        <v>2</v>
      </c>
      <c r="B344" s="5" t="e">
        <f>SUM(#REF!)+B345</f>
        <v>#REF!</v>
      </c>
      <c r="C344" s="127" t="e">
        <f>SUM(#REF!)+C347</f>
        <v>#REF!</v>
      </c>
      <c r="D344" s="128" t="e">
        <f>B344-C344-E344</f>
        <v>#REF!</v>
      </c>
      <c r="E344" s="127" t="e">
        <f>SUM(#REF!)</f>
        <v>#REF!</v>
      </c>
      <c r="F344" s="129"/>
      <c r="G344" s="128"/>
      <c r="H344" s="17"/>
      <c r="I344" s="128"/>
      <c r="J344" s="51"/>
    </row>
    <row r="345" spans="1:10" s="1" customFormat="1" ht="12.75" customHeight="1">
      <c r="A345" s="4" t="s">
        <v>3</v>
      </c>
      <c r="B345" s="145"/>
      <c r="C345" s="9"/>
      <c r="D345" s="9"/>
      <c r="E345" s="9"/>
      <c r="F345" s="37"/>
      <c r="G345" s="9"/>
      <c r="H345" s="17"/>
      <c r="I345" s="9"/>
      <c r="J345" s="44"/>
    </row>
    <row r="346" spans="1:10" s="1" customFormat="1" ht="15" customHeight="1">
      <c r="A346" s="4" t="s">
        <v>74</v>
      </c>
      <c r="B346" s="371"/>
      <c r="C346" s="8"/>
      <c r="D346" s="8"/>
      <c r="E346" s="8"/>
      <c r="F346" s="39"/>
      <c r="G346" s="8"/>
      <c r="H346" s="45"/>
      <c r="I346" s="8"/>
      <c r="J346" s="44"/>
    </row>
    <row r="347" spans="1:10" s="1" customFormat="1" ht="15" customHeight="1">
      <c r="A347" s="23" t="s">
        <v>117</v>
      </c>
      <c r="B347" s="8"/>
      <c r="C347" s="131">
        <f>B347</f>
        <v>0</v>
      </c>
      <c r="D347" s="8"/>
      <c r="E347" s="8"/>
      <c r="F347" s="39"/>
      <c r="G347" s="8"/>
      <c r="H347" s="45"/>
      <c r="I347" s="8"/>
      <c r="J347" s="44"/>
    </row>
    <row r="348" spans="1:10" s="1" customFormat="1" ht="18.75">
      <c r="A348" s="114" t="s">
        <v>287</v>
      </c>
      <c r="B348" s="115"/>
      <c r="C348" s="116"/>
      <c r="D348" s="116"/>
      <c r="E348" s="116"/>
      <c r="F348" s="117"/>
      <c r="G348" s="118"/>
      <c r="H348" s="63"/>
      <c r="I348" s="118"/>
      <c r="J348" s="44"/>
    </row>
    <row r="349" spans="1:10" s="1" customFormat="1" ht="14.25" customHeight="1">
      <c r="A349" s="3" t="s">
        <v>1</v>
      </c>
      <c r="B349" s="112"/>
      <c r="C349" s="126"/>
      <c r="D349" s="126"/>
      <c r="E349" s="126"/>
      <c r="F349" s="267">
        <f>SUM(G349:I349)</f>
        <v>0</v>
      </c>
      <c r="G349" s="268"/>
      <c r="H349" s="268"/>
      <c r="I349" s="268"/>
      <c r="J349" s="48"/>
    </row>
    <row r="350" spans="1:10" s="1" customFormat="1" ht="15" customHeight="1">
      <c r="A350" s="3" t="s">
        <v>2</v>
      </c>
      <c r="B350" s="127" t="e">
        <f>SUM(#REF!)+B351</f>
        <v>#REF!</v>
      </c>
      <c r="C350" s="127" t="e">
        <f>SUM(#REF!)+C353</f>
        <v>#REF!</v>
      </c>
      <c r="D350" s="128" t="e">
        <f>B350-C350-E350</f>
        <v>#REF!</v>
      </c>
      <c r="E350" s="127" t="e">
        <f>SUM(#REF!)</f>
        <v>#REF!</v>
      </c>
      <c r="F350" s="175"/>
      <c r="G350" s="176"/>
      <c r="H350" s="58"/>
      <c r="I350" s="176"/>
      <c r="J350" s="51"/>
    </row>
    <row r="351" spans="1:10" s="1" customFormat="1" ht="12.75" customHeight="1">
      <c r="A351" s="4" t="s">
        <v>3</v>
      </c>
      <c r="B351" s="133"/>
      <c r="C351" s="9"/>
      <c r="D351" s="9"/>
      <c r="E351" s="9"/>
      <c r="F351" s="37"/>
      <c r="G351" s="9"/>
      <c r="H351" s="17"/>
      <c r="I351" s="9"/>
      <c r="J351" s="82"/>
    </row>
    <row r="352" spans="1:10" s="1" customFormat="1" ht="15" customHeight="1">
      <c r="A352" s="4" t="s">
        <v>77</v>
      </c>
      <c r="B352" s="177">
        <v>0</v>
      </c>
      <c r="C352" s="179">
        <f>B352</f>
        <v>0</v>
      </c>
      <c r="D352" s="8"/>
      <c r="E352" s="8"/>
      <c r="F352" s="39"/>
      <c r="G352" s="8"/>
      <c r="H352" s="45"/>
      <c r="I352" s="8"/>
      <c r="J352" s="82"/>
    </row>
    <row r="353" spans="1:10" s="1" customFormat="1" ht="18.75">
      <c r="A353" s="180" t="s">
        <v>24</v>
      </c>
      <c r="B353" s="181"/>
      <c r="C353" s="182"/>
      <c r="D353" s="182"/>
      <c r="E353" s="182"/>
      <c r="F353" s="183"/>
      <c r="G353" s="184"/>
      <c r="H353" s="63"/>
      <c r="I353" s="184"/>
      <c r="J353" s="44"/>
    </row>
    <row r="354" spans="1:10" s="1" customFormat="1" ht="12.75" customHeight="1">
      <c r="A354" s="185" t="s">
        <v>1</v>
      </c>
      <c r="B354" s="260">
        <f>SUM(C354:E354)</f>
        <v>0</v>
      </c>
      <c r="C354" s="263"/>
      <c r="D354" s="263"/>
      <c r="E354" s="263"/>
      <c r="F354" s="267">
        <f>SUM(G354:I354)</f>
        <v>0</v>
      </c>
      <c r="G354" s="268"/>
      <c r="H354" s="268"/>
      <c r="I354" s="268"/>
      <c r="J354" s="48"/>
    </row>
    <row r="355" spans="1:10" s="1" customFormat="1" ht="30" customHeight="1">
      <c r="A355" s="185" t="s">
        <v>2</v>
      </c>
      <c r="B355" s="5" t="e">
        <f>SUM(#REF!)+B356</f>
        <v>#REF!</v>
      </c>
      <c r="C355" s="127" t="e">
        <f>SUM(#REF!)+C358</f>
        <v>#REF!</v>
      </c>
      <c r="D355" s="128" t="e">
        <f>B355-C355-E355</f>
        <v>#REF!</v>
      </c>
      <c r="E355" s="127" t="e">
        <f>SUM(#REF!)</f>
        <v>#REF!</v>
      </c>
      <c r="F355" s="186"/>
      <c r="G355" s="120"/>
      <c r="H355" s="17"/>
      <c r="I355" s="120"/>
      <c r="J355" s="51"/>
    </row>
    <row r="356" spans="1:10" s="1" customFormat="1" ht="12.75" customHeight="1">
      <c r="A356" s="187" t="s">
        <v>3</v>
      </c>
      <c r="B356" s="145"/>
      <c r="C356" s="188"/>
      <c r="D356" s="188"/>
      <c r="E356" s="188"/>
      <c r="F356" s="186"/>
      <c r="G356" s="120"/>
      <c r="H356" s="17"/>
      <c r="I356" s="120"/>
      <c r="J356" s="44"/>
    </row>
    <row r="357" spans="1:10" s="1" customFormat="1" ht="12.75" customHeight="1">
      <c r="A357" s="187" t="s">
        <v>74</v>
      </c>
      <c r="B357" s="371"/>
      <c r="C357" s="189"/>
      <c r="D357" s="189"/>
      <c r="E357" s="189"/>
      <c r="F357" s="190"/>
      <c r="G357" s="189"/>
      <c r="H357" s="45"/>
      <c r="I357" s="189"/>
      <c r="J357" s="44"/>
    </row>
    <row r="358" spans="1:10" s="1" customFormat="1" ht="12.75" customHeight="1">
      <c r="A358" s="191" t="s">
        <v>117</v>
      </c>
      <c r="B358" s="189"/>
      <c r="C358" s="192">
        <f>B358</f>
        <v>0</v>
      </c>
      <c r="D358" s="189"/>
      <c r="E358" s="189"/>
      <c r="F358" s="190"/>
      <c r="G358" s="189"/>
      <c r="H358" s="45"/>
      <c r="I358" s="189"/>
      <c r="J358" s="44"/>
    </row>
    <row r="359" spans="1:10" s="1" customFormat="1" ht="30" customHeight="1">
      <c r="A359" s="180" t="s">
        <v>26</v>
      </c>
      <c r="B359" s="181"/>
      <c r="C359" s="182"/>
      <c r="D359" s="182"/>
      <c r="E359" s="182"/>
      <c r="F359" s="183"/>
      <c r="G359" s="184"/>
      <c r="H359" s="63"/>
      <c r="I359" s="184"/>
      <c r="J359" s="44"/>
    </row>
    <row r="360" spans="1:10" s="1" customFormat="1" ht="12.75" customHeight="1">
      <c r="A360" s="185" t="s">
        <v>1</v>
      </c>
      <c r="B360" s="260">
        <f>SUM(C360:E360)</f>
        <v>0</v>
      </c>
      <c r="C360" s="263"/>
      <c r="D360" s="263"/>
      <c r="E360" s="263"/>
      <c r="F360" s="267">
        <f>SUM(G360:I360)</f>
        <v>0</v>
      </c>
      <c r="G360" s="268"/>
      <c r="H360" s="268"/>
      <c r="I360" s="268"/>
      <c r="J360" s="48"/>
    </row>
    <row r="361" spans="1:10" s="1" customFormat="1" ht="30" customHeight="1">
      <c r="A361" s="185" t="s">
        <v>2</v>
      </c>
      <c r="B361" s="5" t="e">
        <f>SUM(#REF!)+B362</f>
        <v>#REF!</v>
      </c>
      <c r="C361" s="127" t="e">
        <f>SUM(#REF!)+C364</f>
        <v>#REF!</v>
      </c>
      <c r="D361" s="128" t="e">
        <f>B361-C361-E361</f>
        <v>#REF!</v>
      </c>
      <c r="E361" s="127" t="e">
        <f>SUM(#REF!)</f>
        <v>#REF!</v>
      </c>
      <c r="F361" s="186"/>
      <c r="G361" s="120"/>
      <c r="H361" s="17"/>
      <c r="I361" s="120"/>
      <c r="J361" s="51"/>
    </row>
    <row r="362" spans="1:10" s="1" customFormat="1" ht="12.75" customHeight="1">
      <c r="A362" s="187" t="s">
        <v>3</v>
      </c>
      <c r="B362" s="145"/>
      <c r="C362" s="120"/>
      <c r="D362" s="120"/>
      <c r="E362" s="120"/>
      <c r="F362" s="186"/>
      <c r="G362" s="120"/>
      <c r="H362" s="17"/>
      <c r="I362" s="120"/>
      <c r="J362" s="51"/>
    </row>
    <row r="363" spans="1:10" s="1" customFormat="1" ht="15" customHeight="1">
      <c r="A363" s="187" t="s">
        <v>74</v>
      </c>
      <c r="B363" s="371"/>
      <c r="C363" s="189"/>
      <c r="D363" s="189"/>
      <c r="E363" s="189"/>
      <c r="F363" s="190"/>
      <c r="G363" s="189"/>
      <c r="H363" s="45"/>
      <c r="I363" s="189"/>
      <c r="J363" s="44"/>
    </row>
    <row r="364" spans="1:10" s="1" customFormat="1" ht="15" customHeight="1">
      <c r="A364" s="191" t="s">
        <v>117</v>
      </c>
      <c r="B364" s="189"/>
      <c r="C364" s="192">
        <f>B364</f>
        <v>0</v>
      </c>
      <c r="D364" s="189"/>
      <c r="E364" s="189"/>
      <c r="F364" s="190"/>
      <c r="G364" s="189"/>
      <c r="H364" s="45"/>
      <c r="I364" s="189"/>
      <c r="J364" s="44"/>
    </row>
    <row r="365" spans="1:10" s="1" customFormat="1" ht="30" customHeight="1">
      <c r="A365" s="193" t="s">
        <v>36</v>
      </c>
      <c r="B365" s="194"/>
      <c r="C365" s="195"/>
      <c r="D365" s="195"/>
      <c r="E365" s="195"/>
      <c r="F365" s="196"/>
      <c r="G365" s="197"/>
      <c r="H365" s="63"/>
      <c r="I365" s="197"/>
      <c r="J365" s="44"/>
    </row>
    <row r="366" spans="1:10" s="1" customFormat="1" ht="12.75" customHeight="1">
      <c r="A366" s="198" t="s">
        <v>1</v>
      </c>
      <c r="B366" s="260">
        <f>SUM(C366:E366)</f>
        <v>0</v>
      </c>
      <c r="C366" s="354"/>
      <c r="D366" s="354"/>
      <c r="E366" s="354"/>
      <c r="F366" s="267">
        <f>SUM(G366:I366)</f>
        <v>0</v>
      </c>
      <c r="G366" s="268"/>
      <c r="H366" s="268"/>
      <c r="I366" s="268"/>
      <c r="J366" s="48"/>
    </row>
    <row r="367" spans="1:10" s="1" customFormat="1" ht="14.25" customHeight="1">
      <c r="A367" s="198" t="s">
        <v>2</v>
      </c>
      <c r="B367" s="5" t="e">
        <f>SUM(#REF!)+B368</f>
        <v>#REF!</v>
      </c>
      <c r="C367" s="127" t="e">
        <f>SUM(#REF!)+C370</f>
        <v>#REF!</v>
      </c>
      <c r="D367" s="128" t="e">
        <f>B367-C367-E367</f>
        <v>#REF!</v>
      </c>
      <c r="E367" s="127" t="e">
        <f>SUM(#REF!)</f>
        <v>#REF!</v>
      </c>
      <c r="F367" s="200"/>
      <c r="G367" s="199"/>
      <c r="H367" s="17"/>
      <c r="I367" s="199"/>
      <c r="J367" s="51"/>
    </row>
    <row r="368" spans="1:10" s="1" customFormat="1" ht="12.75" customHeight="1">
      <c r="A368" s="201" t="s">
        <v>3</v>
      </c>
      <c r="B368" s="145"/>
      <c r="C368" s="202"/>
      <c r="D368" s="202"/>
      <c r="E368" s="202"/>
      <c r="F368" s="200"/>
      <c r="G368" s="199"/>
      <c r="H368" s="17"/>
      <c r="I368" s="199"/>
      <c r="J368" s="44"/>
    </row>
    <row r="369" spans="1:10" s="1" customFormat="1" ht="15" customHeight="1">
      <c r="A369" s="201" t="s">
        <v>74</v>
      </c>
      <c r="B369" s="371"/>
      <c r="C369" s="203"/>
      <c r="D369" s="203"/>
      <c r="E369" s="203"/>
      <c r="F369" s="204"/>
      <c r="G369" s="203"/>
      <c r="H369" s="45"/>
      <c r="I369" s="203"/>
      <c r="J369" s="44"/>
    </row>
    <row r="370" spans="1:10" s="1" customFormat="1" ht="15" customHeight="1">
      <c r="A370" s="205" t="s">
        <v>117</v>
      </c>
      <c r="B370" s="203"/>
      <c r="C370" s="206">
        <f>B370</f>
        <v>0</v>
      </c>
      <c r="D370" s="203"/>
      <c r="E370" s="203"/>
      <c r="F370" s="204"/>
      <c r="G370" s="203"/>
      <c r="H370" s="45"/>
      <c r="I370" s="203"/>
      <c r="J370" s="44"/>
    </row>
    <row r="371" spans="1:10" s="1" customFormat="1" ht="30" customHeight="1">
      <c r="A371" s="193" t="s">
        <v>37</v>
      </c>
      <c r="B371" s="194"/>
      <c r="C371" s="195"/>
      <c r="D371" s="195"/>
      <c r="E371" s="195"/>
      <c r="F371" s="196"/>
      <c r="G371" s="197"/>
      <c r="H371" s="63"/>
      <c r="I371" s="197"/>
      <c r="J371" s="44"/>
    </row>
    <row r="372" spans="1:10" s="1" customFormat="1" ht="12.75" customHeight="1">
      <c r="A372" s="198" t="s">
        <v>1</v>
      </c>
      <c r="B372" s="260">
        <f>SUM(C372:E372)</f>
        <v>0</v>
      </c>
      <c r="C372" s="354"/>
      <c r="D372" s="354"/>
      <c r="E372" s="354"/>
      <c r="F372" s="267">
        <f>SUM(G372:I372)</f>
        <v>0</v>
      </c>
      <c r="G372" s="268"/>
      <c r="H372" s="268"/>
      <c r="I372" s="268"/>
      <c r="J372" s="48"/>
    </row>
    <row r="373" spans="1:10" s="1" customFormat="1" ht="15" customHeight="1">
      <c r="A373" s="198" t="s">
        <v>2</v>
      </c>
      <c r="B373" s="5" t="e">
        <f>SUM(#REF!)+B374</f>
        <v>#REF!</v>
      </c>
      <c r="C373" s="127" t="e">
        <f>SUM(#REF!)+C376</f>
        <v>#REF!</v>
      </c>
      <c r="D373" s="128" t="e">
        <f>B373-C373-E373</f>
        <v>#REF!</v>
      </c>
      <c r="E373" s="127" t="e">
        <f>SUM(#REF!)</f>
        <v>#REF!</v>
      </c>
      <c r="F373" s="200"/>
      <c r="G373" s="199"/>
      <c r="H373" s="17"/>
      <c r="I373" s="199"/>
      <c r="J373" s="44"/>
    </row>
    <row r="374" spans="1:10" s="1" customFormat="1" ht="12.75" customHeight="1">
      <c r="A374" s="201" t="s">
        <v>3</v>
      </c>
      <c r="B374" s="145"/>
      <c r="C374" s="202"/>
      <c r="D374" s="202"/>
      <c r="E374" s="202"/>
      <c r="F374" s="200"/>
      <c r="G374" s="199"/>
      <c r="H374" s="17"/>
      <c r="I374" s="199"/>
      <c r="J374" s="44"/>
    </row>
    <row r="375" spans="1:10" s="1" customFormat="1" ht="15" customHeight="1">
      <c r="A375" s="201" t="s">
        <v>74</v>
      </c>
      <c r="B375" s="371"/>
      <c r="C375" s="203"/>
      <c r="D375" s="203"/>
      <c r="E375" s="203"/>
      <c r="F375" s="204"/>
      <c r="G375" s="203"/>
      <c r="H375" s="45"/>
      <c r="I375" s="203"/>
      <c r="J375" s="44"/>
    </row>
    <row r="376" spans="1:10" s="1" customFormat="1" ht="15" customHeight="1">
      <c r="A376" s="205" t="s">
        <v>117</v>
      </c>
      <c r="B376" s="203"/>
      <c r="C376" s="206">
        <f>B376</f>
        <v>0</v>
      </c>
      <c r="D376" s="203"/>
      <c r="E376" s="203"/>
      <c r="F376" s="204"/>
      <c r="G376" s="203"/>
      <c r="H376" s="45"/>
      <c r="I376" s="203"/>
      <c r="J376" s="44"/>
    </row>
    <row r="377" spans="1:10" s="1" customFormat="1" ht="30" customHeight="1">
      <c r="A377" s="180" t="s">
        <v>261</v>
      </c>
      <c r="B377" s="181"/>
      <c r="C377" s="182"/>
      <c r="D377" s="182"/>
      <c r="E377" s="182"/>
      <c r="F377" s="183"/>
      <c r="G377" s="184"/>
      <c r="H377" s="63"/>
      <c r="I377" s="184"/>
      <c r="J377" s="44"/>
    </row>
    <row r="378" spans="1:10" s="1" customFormat="1" ht="12.75" customHeight="1">
      <c r="A378" s="185" t="s">
        <v>1</v>
      </c>
      <c r="B378" s="260">
        <f>SUM(C378:E378)</f>
        <v>468.07109999999983</v>
      </c>
      <c r="C378" s="263">
        <f>C354+C360+C391+C403+C416+C422+C428+C434+C366+C372+C385+C397+C447+C453+C459+C465</f>
        <v>104.57839</v>
      </c>
      <c r="D378" s="263">
        <f>D354+D360+D391+D403+D416+D422+D428+D434+D366+D372+D385+D397+D447+D453+D459+D465</f>
        <v>295.3157299999998</v>
      </c>
      <c r="E378" s="263">
        <f>E354+E360+E391+E403+E416+E422+E428+E434+E366+E372+E385+E397+E447+E453+E459+E465</f>
        <v>68.17698</v>
      </c>
      <c r="F378" s="207">
        <f>SUM(G378:I378)</f>
        <v>0</v>
      </c>
      <c r="G378" s="120"/>
      <c r="H378" s="120"/>
      <c r="I378" s="120"/>
      <c r="J378" s="48"/>
    </row>
    <row r="379" spans="1:10" s="1" customFormat="1" ht="30" customHeight="1">
      <c r="A379" s="180" t="s">
        <v>262</v>
      </c>
      <c r="B379" s="181"/>
      <c r="C379" s="182"/>
      <c r="D379" s="182"/>
      <c r="E379" s="182"/>
      <c r="F379" s="183"/>
      <c r="G379" s="184"/>
      <c r="H379" s="63"/>
      <c r="I379" s="184"/>
      <c r="J379" s="44"/>
    </row>
    <row r="380" spans="1:10" s="1" customFormat="1" ht="12.75" customHeight="1">
      <c r="A380" s="185" t="s">
        <v>1</v>
      </c>
      <c r="B380" s="208"/>
      <c r="C380" s="209"/>
      <c r="D380" s="209"/>
      <c r="E380" s="209"/>
      <c r="F380" s="210"/>
      <c r="G380" s="211"/>
      <c r="H380" s="66"/>
      <c r="I380" s="211"/>
      <c r="J380" s="48"/>
    </row>
    <row r="381" spans="1:10" s="1" customFormat="1" ht="15" customHeight="1">
      <c r="A381" s="185" t="s">
        <v>2</v>
      </c>
      <c r="B381" s="208"/>
      <c r="C381" s="209"/>
      <c r="D381" s="209"/>
      <c r="E381" s="209"/>
      <c r="F381" s="210"/>
      <c r="G381" s="211"/>
      <c r="H381" s="66"/>
      <c r="I381" s="211"/>
      <c r="J381" s="44"/>
    </row>
    <row r="382" spans="1:10" s="1" customFormat="1" ht="12.75" customHeight="1">
      <c r="A382" s="187" t="s">
        <v>3</v>
      </c>
      <c r="B382" s="145"/>
      <c r="C382" s="120"/>
      <c r="D382" s="120"/>
      <c r="E382" s="120"/>
      <c r="F382" s="186"/>
      <c r="G382" s="120"/>
      <c r="H382" s="17"/>
      <c r="I382" s="120"/>
      <c r="J382" s="44"/>
    </row>
    <row r="383" spans="1:10" s="1" customFormat="1" ht="15">
      <c r="A383" s="187" t="s">
        <v>74</v>
      </c>
      <c r="B383" s="189"/>
      <c r="C383" s="212"/>
      <c r="D383" s="212"/>
      <c r="E383" s="212"/>
      <c r="F383" s="190"/>
      <c r="G383" s="189"/>
      <c r="H383" s="45"/>
      <c r="I383" s="189"/>
      <c r="J383" s="44"/>
    </row>
    <row r="384" spans="1:10" s="1" customFormat="1" ht="30" customHeight="1">
      <c r="A384" s="193" t="s">
        <v>33</v>
      </c>
      <c r="B384" s="194"/>
      <c r="C384" s="195"/>
      <c r="D384" s="195"/>
      <c r="E384" s="195"/>
      <c r="F384" s="196"/>
      <c r="G384" s="197"/>
      <c r="H384" s="63"/>
      <c r="I384" s="197"/>
      <c r="J384" s="44"/>
    </row>
    <row r="385" spans="1:10" s="1" customFormat="1" ht="15" customHeight="1">
      <c r="A385" s="198" t="s">
        <v>1</v>
      </c>
      <c r="B385" s="260">
        <f>SUM(C385:E385)</f>
        <v>34.534100000000024</v>
      </c>
      <c r="C385" s="354">
        <v>0</v>
      </c>
      <c r="D385" s="354">
        <v>34.534100000000024</v>
      </c>
      <c r="E385" s="354"/>
      <c r="F385" s="267">
        <f>SUM(G385:I385)</f>
        <v>0</v>
      </c>
      <c r="G385" s="268"/>
      <c r="H385" s="268"/>
      <c r="I385" s="268"/>
      <c r="J385" s="48"/>
    </row>
    <row r="386" spans="1:10" s="1" customFormat="1" ht="15" customHeight="1">
      <c r="A386" s="198" t="s">
        <v>2</v>
      </c>
      <c r="B386" s="5" t="e">
        <f>SUM(#REF!)+B387</f>
        <v>#REF!</v>
      </c>
      <c r="C386" s="127" t="e">
        <f>SUM(#REF!)+C389</f>
        <v>#REF!</v>
      </c>
      <c r="D386" s="128" t="e">
        <f>B386-C386-E386</f>
        <v>#REF!</v>
      </c>
      <c r="E386" s="127" t="e">
        <f>SUM(#REF!)</f>
        <v>#REF!</v>
      </c>
      <c r="F386" s="200"/>
      <c r="G386" s="199"/>
      <c r="H386" s="17"/>
      <c r="I386" s="199"/>
      <c r="J386" s="44"/>
    </row>
    <row r="387" spans="1:10" s="1" customFormat="1" ht="12.75" customHeight="1">
      <c r="A387" s="201" t="s">
        <v>3</v>
      </c>
      <c r="B387" s="145"/>
      <c r="C387" s="199"/>
      <c r="D387" s="199"/>
      <c r="E387" s="199"/>
      <c r="F387" s="200"/>
      <c r="G387" s="199"/>
      <c r="H387" s="17"/>
      <c r="I387" s="199"/>
      <c r="J387" s="44"/>
    </row>
    <row r="388" spans="1:10" s="1" customFormat="1" ht="15" customHeight="1">
      <c r="A388" s="201" t="s">
        <v>74</v>
      </c>
      <c r="B388" s="371"/>
      <c r="C388" s="203"/>
      <c r="D388" s="203"/>
      <c r="E388" s="203"/>
      <c r="F388" s="204"/>
      <c r="G388" s="203"/>
      <c r="H388" s="45"/>
      <c r="I388" s="203"/>
      <c r="J388" s="44"/>
    </row>
    <row r="389" spans="1:10" s="1" customFormat="1" ht="15" customHeight="1">
      <c r="A389" s="205" t="s">
        <v>117</v>
      </c>
      <c r="B389" s="203"/>
      <c r="C389" s="206">
        <f>B389</f>
        <v>0</v>
      </c>
      <c r="D389" s="203"/>
      <c r="E389" s="203"/>
      <c r="F389" s="204"/>
      <c r="G389" s="203"/>
      <c r="H389" s="45"/>
      <c r="I389" s="203"/>
      <c r="J389" s="44"/>
    </row>
    <row r="390" spans="1:10" s="1" customFormat="1" ht="30" customHeight="1">
      <c r="A390" s="312" t="s">
        <v>27</v>
      </c>
      <c r="B390" s="181"/>
      <c r="C390" s="182"/>
      <c r="D390" s="182"/>
      <c r="E390" s="182"/>
      <c r="F390" s="183"/>
      <c r="G390" s="184"/>
      <c r="H390" s="63"/>
      <c r="I390" s="184"/>
      <c r="J390" s="44"/>
    </row>
    <row r="391" spans="1:10" s="1" customFormat="1" ht="12.75" customHeight="1">
      <c r="A391" s="185" t="s">
        <v>1</v>
      </c>
      <c r="B391" s="260">
        <f>SUM(C391:E391)</f>
        <v>16.896</v>
      </c>
      <c r="C391" s="354">
        <v>16.896</v>
      </c>
      <c r="D391" s="354">
        <v>0</v>
      </c>
      <c r="E391" s="354"/>
      <c r="F391" s="267">
        <f>SUM(G391:I391)</f>
        <v>0</v>
      </c>
      <c r="G391" s="268"/>
      <c r="H391" s="268"/>
      <c r="I391" s="268"/>
      <c r="J391" s="48"/>
    </row>
    <row r="392" spans="1:10" s="1" customFormat="1" ht="15" customHeight="1">
      <c r="A392" s="185" t="s">
        <v>2</v>
      </c>
      <c r="B392" s="5" t="e">
        <f>SUM(#REF!)+B393</f>
        <v>#REF!</v>
      </c>
      <c r="C392" s="127" t="e">
        <f>SUM(#REF!)+C395</f>
        <v>#REF!</v>
      </c>
      <c r="D392" s="128" t="e">
        <f>B392-C392-E392</f>
        <v>#REF!</v>
      </c>
      <c r="E392" s="127" t="e">
        <f>SUM(#REF!)</f>
        <v>#REF!</v>
      </c>
      <c r="F392" s="186"/>
      <c r="G392" s="120"/>
      <c r="H392" s="17"/>
      <c r="I392" s="120"/>
      <c r="J392" s="48"/>
    </row>
    <row r="393" spans="1:10" s="1" customFormat="1" ht="12.75" customHeight="1">
      <c r="A393" s="187" t="s">
        <v>3</v>
      </c>
      <c r="B393" s="145"/>
      <c r="C393" s="120"/>
      <c r="D393" s="120"/>
      <c r="E393" s="120"/>
      <c r="F393" s="186"/>
      <c r="G393" s="120"/>
      <c r="H393" s="17"/>
      <c r="I393" s="120"/>
      <c r="J393" s="44"/>
    </row>
    <row r="394" spans="1:10" s="1" customFormat="1" ht="15" customHeight="1">
      <c r="A394" s="187" t="s">
        <v>74</v>
      </c>
      <c r="B394" s="371"/>
      <c r="C394" s="212"/>
      <c r="D394" s="212"/>
      <c r="E394" s="212"/>
      <c r="F394" s="190"/>
      <c r="G394" s="189"/>
      <c r="H394" s="45"/>
      <c r="I394" s="189"/>
      <c r="J394" s="44"/>
    </row>
    <row r="395" spans="1:10" s="1" customFormat="1" ht="15" customHeight="1">
      <c r="A395" s="191" t="s">
        <v>117</v>
      </c>
      <c r="B395" s="189"/>
      <c r="C395" s="192">
        <f>B395</f>
        <v>0</v>
      </c>
      <c r="D395" s="212"/>
      <c r="E395" s="212"/>
      <c r="F395" s="190"/>
      <c r="G395" s="189"/>
      <c r="H395" s="45"/>
      <c r="I395" s="189"/>
      <c r="J395" s="44"/>
    </row>
    <row r="396" spans="1:10" s="1" customFormat="1" ht="30" customHeight="1">
      <c r="A396" s="312" t="s">
        <v>30</v>
      </c>
      <c r="B396" s="194"/>
      <c r="C396" s="195"/>
      <c r="D396" s="195"/>
      <c r="E396" s="195"/>
      <c r="F396" s="196"/>
      <c r="G396" s="197"/>
      <c r="H396" s="63"/>
      <c r="I396" s="197"/>
      <c r="J396" s="44"/>
    </row>
    <row r="397" spans="1:10" s="1" customFormat="1" ht="15" customHeight="1">
      <c r="A397" s="198" t="s">
        <v>1</v>
      </c>
      <c r="B397" s="263">
        <f>SUM(C397:E397)</f>
        <v>68.78237999999997</v>
      </c>
      <c r="C397" s="354">
        <v>0</v>
      </c>
      <c r="D397" s="354">
        <v>51.90089999999998</v>
      </c>
      <c r="E397" s="354">
        <v>16.88148</v>
      </c>
      <c r="F397" s="267">
        <f>SUM(G397:I397)</f>
        <v>0</v>
      </c>
      <c r="G397" s="268"/>
      <c r="H397" s="268"/>
      <c r="I397" s="268"/>
      <c r="J397" s="48"/>
    </row>
    <row r="398" spans="1:10" s="1" customFormat="1" ht="15" customHeight="1">
      <c r="A398" s="198" t="s">
        <v>2</v>
      </c>
      <c r="B398" s="5" t="e">
        <f>SUM(#REF!)+B399</f>
        <v>#REF!</v>
      </c>
      <c r="C398" s="299" t="e">
        <f>SUM(#REF!)+C401</f>
        <v>#REF!</v>
      </c>
      <c r="D398" s="255" t="e">
        <f>B398-C398-E398</f>
        <v>#REF!</v>
      </c>
      <c r="E398" s="299" t="e">
        <f>SUM(#REF!)</f>
        <v>#REF!</v>
      </c>
      <c r="F398" s="200"/>
      <c r="G398" s="199"/>
      <c r="H398" s="17"/>
      <c r="I398" s="199"/>
      <c r="J398" s="44"/>
    </row>
    <row r="399" spans="1:10" s="1" customFormat="1" ht="12.75" customHeight="1">
      <c r="A399" s="201" t="s">
        <v>3</v>
      </c>
      <c r="B399" s="145"/>
      <c r="C399" s="199"/>
      <c r="D399" s="199"/>
      <c r="E399" s="199"/>
      <c r="F399" s="200"/>
      <c r="G399" s="199"/>
      <c r="H399" s="17"/>
      <c r="I399" s="199"/>
      <c r="J399" s="44"/>
    </row>
    <row r="400" spans="1:10" s="1" customFormat="1" ht="15" customHeight="1">
      <c r="A400" s="201" t="s">
        <v>74</v>
      </c>
      <c r="B400" s="371"/>
      <c r="C400" s="203"/>
      <c r="D400" s="203"/>
      <c r="E400" s="203"/>
      <c r="F400" s="204"/>
      <c r="G400" s="203"/>
      <c r="H400" s="45"/>
      <c r="I400" s="203"/>
      <c r="J400" s="44"/>
    </row>
    <row r="401" spans="1:10" s="1" customFormat="1" ht="15" customHeight="1">
      <c r="A401" s="205" t="s">
        <v>117</v>
      </c>
      <c r="B401" s="203"/>
      <c r="C401" s="206">
        <f>B401</f>
        <v>0</v>
      </c>
      <c r="D401" s="203"/>
      <c r="E401" s="203"/>
      <c r="F401" s="204"/>
      <c r="G401" s="203"/>
      <c r="H401" s="45"/>
      <c r="I401" s="203"/>
      <c r="J401" s="44"/>
    </row>
    <row r="402" spans="1:10" s="1" customFormat="1" ht="30" customHeight="1">
      <c r="A402" s="180" t="s">
        <v>25</v>
      </c>
      <c r="B402" s="181"/>
      <c r="C402" s="182"/>
      <c r="D402" s="182"/>
      <c r="E402" s="182"/>
      <c r="F402" s="183"/>
      <c r="G402" s="184"/>
      <c r="H402" s="63"/>
      <c r="I402" s="184"/>
      <c r="J402" s="44"/>
    </row>
    <row r="403" spans="1:10" s="1" customFormat="1" ht="15" customHeight="1">
      <c r="A403" s="185" t="s">
        <v>1</v>
      </c>
      <c r="B403" s="260">
        <f>SUM(C403:E403)</f>
        <v>10.42116</v>
      </c>
      <c r="C403" s="354">
        <v>0</v>
      </c>
      <c r="D403" s="354">
        <v>10.42116</v>
      </c>
      <c r="E403" s="354"/>
      <c r="F403" s="267">
        <f>SUM(G403:I403)</f>
        <v>0</v>
      </c>
      <c r="G403" s="268"/>
      <c r="H403" s="268"/>
      <c r="I403" s="268"/>
      <c r="J403" s="48"/>
    </row>
    <row r="404" spans="1:10" s="1" customFormat="1" ht="15" customHeight="1">
      <c r="A404" s="185" t="s">
        <v>2</v>
      </c>
      <c r="B404" s="5" t="e">
        <f>SUM(#REF!)+B405</f>
        <v>#REF!</v>
      </c>
      <c r="C404" s="127" t="e">
        <f>SUM(#REF!)+C407</f>
        <v>#REF!</v>
      </c>
      <c r="D404" s="128" t="e">
        <f>B404-C404-E404</f>
        <v>#REF!</v>
      </c>
      <c r="E404" s="127" t="e">
        <f>SUM(#REF!)</f>
        <v>#REF!</v>
      </c>
      <c r="F404" s="186"/>
      <c r="G404" s="120"/>
      <c r="H404" s="17"/>
      <c r="I404" s="120"/>
      <c r="J404" s="44"/>
    </row>
    <row r="405" spans="1:10" s="1" customFormat="1" ht="12.75" customHeight="1">
      <c r="A405" s="187" t="s">
        <v>3</v>
      </c>
      <c r="B405" s="145"/>
      <c r="C405" s="188"/>
      <c r="D405" s="188"/>
      <c r="E405" s="188"/>
      <c r="F405" s="186"/>
      <c r="G405" s="120"/>
      <c r="H405" s="17"/>
      <c r="I405" s="120"/>
      <c r="J405" s="44"/>
    </row>
    <row r="406" spans="1:10" s="1" customFormat="1" ht="15" customHeight="1">
      <c r="A406" s="187" t="s">
        <v>74</v>
      </c>
      <c r="B406" s="371"/>
      <c r="C406" s="189"/>
      <c r="D406" s="189"/>
      <c r="E406" s="189"/>
      <c r="F406" s="190"/>
      <c r="G406" s="189"/>
      <c r="H406" s="45"/>
      <c r="I406" s="189"/>
      <c r="J406" s="44"/>
    </row>
    <row r="407" spans="1:10" s="1" customFormat="1" ht="15" customHeight="1">
      <c r="A407" s="191" t="s">
        <v>117</v>
      </c>
      <c r="B407" s="189"/>
      <c r="C407" s="192">
        <f>B407</f>
        <v>0</v>
      </c>
      <c r="D407" s="189"/>
      <c r="E407" s="189"/>
      <c r="F407" s="190"/>
      <c r="G407" s="189"/>
      <c r="H407" s="45"/>
      <c r="I407" s="189"/>
      <c r="J407" s="44"/>
    </row>
    <row r="408" spans="1:10" s="1" customFormat="1" ht="30" customHeight="1">
      <c r="A408" s="33"/>
      <c r="B408" s="213"/>
      <c r="C408" s="34"/>
      <c r="D408" s="34"/>
      <c r="E408" s="34"/>
      <c r="F408" s="75"/>
      <c r="G408" s="63"/>
      <c r="H408" s="63"/>
      <c r="I408" s="63"/>
      <c r="J408" s="44"/>
    </row>
    <row r="409" spans="1:10" s="1" customFormat="1" ht="12.75" customHeight="1">
      <c r="A409" s="3"/>
      <c r="B409" s="32"/>
      <c r="C409" s="17"/>
      <c r="D409" s="17"/>
      <c r="E409" s="17"/>
      <c r="F409" s="41"/>
      <c r="G409" s="17"/>
      <c r="H409" s="17"/>
      <c r="I409" s="17"/>
      <c r="J409" s="48"/>
    </row>
    <row r="410" spans="1:10" s="1" customFormat="1" ht="30" customHeight="1">
      <c r="A410" s="33"/>
      <c r="B410" s="213"/>
      <c r="C410" s="34"/>
      <c r="D410" s="34"/>
      <c r="E410" s="34"/>
      <c r="F410" s="75"/>
      <c r="G410" s="63"/>
      <c r="H410" s="63"/>
      <c r="I410" s="63"/>
      <c r="J410" s="44"/>
    </row>
    <row r="411" spans="1:10" s="1" customFormat="1" ht="12.75" customHeight="1">
      <c r="A411" s="3"/>
      <c r="B411" s="214"/>
      <c r="C411" s="35"/>
      <c r="D411" s="35"/>
      <c r="E411" s="35"/>
      <c r="F411" s="76"/>
      <c r="G411" s="66"/>
      <c r="H411" s="66"/>
      <c r="I411" s="66"/>
      <c r="J411" s="48"/>
    </row>
    <row r="412" spans="1:10" s="1" customFormat="1" ht="15" customHeight="1">
      <c r="A412" s="3"/>
      <c r="B412" s="214"/>
      <c r="C412" s="35"/>
      <c r="D412" s="35"/>
      <c r="E412" s="35"/>
      <c r="F412" s="76"/>
      <c r="G412" s="66"/>
      <c r="H412" s="66"/>
      <c r="I412" s="66"/>
      <c r="J412" s="44"/>
    </row>
    <row r="413" spans="1:10" s="1" customFormat="1" ht="12.75" customHeight="1">
      <c r="A413" s="4"/>
      <c r="B413" s="32">
        <v>0</v>
      </c>
      <c r="C413" s="17">
        <v>0</v>
      </c>
      <c r="D413" s="17">
        <v>0</v>
      </c>
      <c r="E413" s="17">
        <v>0</v>
      </c>
      <c r="F413" s="41"/>
      <c r="G413" s="17"/>
      <c r="H413" s="17"/>
      <c r="I413" s="17"/>
      <c r="J413" s="44"/>
    </row>
    <row r="414" spans="1:10" s="1" customFormat="1" ht="15">
      <c r="A414" s="4"/>
      <c r="B414" s="45"/>
      <c r="C414" s="31"/>
      <c r="D414" s="31"/>
      <c r="E414" s="31"/>
      <c r="F414" s="77"/>
      <c r="G414" s="45"/>
      <c r="H414" s="45"/>
      <c r="I414" s="45"/>
      <c r="J414" s="44"/>
    </row>
    <row r="415" spans="1:10" s="1" customFormat="1" ht="15.75" customHeight="1">
      <c r="A415" s="312" t="s">
        <v>29</v>
      </c>
      <c r="B415" s="181"/>
      <c r="C415" s="182"/>
      <c r="D415" s="182"/>
      <c r="E415" s="182"/>
      <c r="F415" s="183"/>
      <c r="G415" s="184"/>
      <c r="H415" s="63"/>
      <c r="I415" s="184"/>
      <c r="J415" s="44"/>
    </row>
    <row r="416" spans="1:10" s="1" customFormat="1" ht="15" customHeight="1">
      <c r="A416" s="185" t="s">
        <v>1</v>
      </c>
      <c r="B416" s="260">
        <f>SUM(C416:E416)</f>
        <v>0</v>
      </c>
      <c r="C416" s="354"/>
      <c r="D416" s="354"/>
      <c r="E416" s="354"/>
      <c r="F416" s="267">
        <f>SUM(G416:I416)</f>
        <v>0</v>
      </c>
      <c r="G416" s="268"/>
      <c r="H416" s="268"/>
      <c r="I416" s="268"/>
      <c r="J416" s="48"/>
    </row>
    <row r="417" spans="1:10" s="1" customFormat="1" ht="15" customHeight="1">
      <c r="A417" s="185" t="s">
        <v>2</v>
      </c>
      <c r="B417" s="5" t="e">
        <f>SUM(#REF!)+B418</f>
        <v>#REF!</v>
      </c>
      <c r="C417" s="127" t="e">
        <f>SUM(#REF!)+C420</f>
        <v>#REF!</v>
      </c>
      <c r="D417" s="128" t="e">
        <f>B417-C417-E417</f>
        <v>#REF!</v>
      </c>
      <c r="E417" s="127" t="e">
        <f>SUM(#REF!)</f>
        <v>#REF!</v>
      </c>
      <c r="F417" s="186"/>
      <c r="G417" s="120"/>
      <c r="H417" s="17"/>
      <c r="I417" s="120"/>
      <c r="J417" s="48"/>
    </row>
    <row r="418" spans="1:10" s="1" customFormat="1" ht="15" customHeight="1">
      <c r="A418" s="187" t="s">
        <v>3</v>
      </c>
      <c r="B418" s="145"/>
      <c r="C418" s="188"/>
      <c r="D418" s="188"/>
      <c r="E418" s="188"/>
      <c r="F418" s="186"/>
      <c r="G418" s="120"/>
      <c r="H418" s="17"/>
      <c r="I418" s="120"/>
      <c r="J418" s="44"/>
    </row>
    <row r="419" spans="1:10" s="1" customFormat="1" ht="15" customHeight="1">
      <c r="A419" s="187" t="s">
        <v>74</v>
      </c>
      <c r="B419" s="371"/>
      <c r="C419" s="189"/>
      <c r="D419" s="189"/>
      <c r="E419" s="189"/>
      <c r="F419" s="190"/>
      <c r="G419" s="189"/>
      <c r="H419" s="45"/>
      <c r="I419" s="189"/>
      <c r="J419" s="44"/>
    </row>
    <row r="420" spans="1:10" s="1" customFormat="1" ht="15" customHeight="1">
      <c r="A420" s="191" t="s">
        <v>117</v>
      </c>
      <c r="B420" s="189"/>
      <c r="C420" s="192">
        <f>B420</f>
        <v>0</v>
      </c>
      <c r="D420" s="189"/>
      <c r="E420" s="189"/>
      <c r="F420" s="190"/>
      <c r="G420" s="189"/>
      <c r="H420" s="45"/>
      <c r="I420" s="189"/>
      <c r="J420" s="44"/>
    </row>
    <row r="421" spans="1:10" s="1" customFormat="1" ht="30" customHeight="1">
      <c r="A421" s="180" t="s">
        <v>76</v>
      </c>
      <c r="B421" s="181"/>
      <c r="C421" s="182"/>
      <c r="D421" s="182"/>
      <c r="E421" s="182"/>
      <c r="F421" s="183"/>
      <c r="G421" s="184"/>
      <c r="H421" s="63"/>
      <c r="I421" s="184"/>
      <c r="J421" s="44"/>
    </row>
    <row r="422" spans="1:10" s="1" customFormat="1" ht="12.75" customHeight="1">
      <c r="A422" s="185" t="s">
        <v>1</v>
      </c>
      <c r="B422" s="260">
        <f>SUM(C422:E422)</f>
        <v>119.88203999999999</v>
      </c>
      <c r="C422" s="354">
        <v>5.19792</v>
      </c>
      <c r="D422" s="354">
        <v>97.58411999999998</v>
      </c>
      <c r="E422" s="354">
        <v>17.1</v>
      </c>
      <c r="F422" s="267">
        <f>SUM(G422:I422)</f>
        <v>0</v>
      </c>
      <c r="G422" s="268"/>
      <c r="H422" s="268"/>
      <c r="I422" s="268"/>
      <c r="J422" s="48"/>
    </row>
    <row r="423" spans="1:10" s="1" customFormat="1" ht="15" customHeight="1">
      <c r="A423" s="185" t="s">
        <v>2</v>
      </c>
      <c r="B423" s="5" t="e">
        <f>SUM(#REF!)+B424</f>
        <v>#REF!</v>
      </c>
      <c r="C423" s="127" t="e">
        <f>SUM(#REF!)+C426</f>
        <v>#REF!</v>
      </c>
      <c r="D423" s="128" t="e">
        <f>B423-C423-E423</f>
        <v>#REF!</v>
      </c>
      <c r="E423" s="127" t="e">
        <f>SUM(#REF!)</f>
        <v>#REF!</v>
      </c>
      <c r="F423" s="186"/>
      <c r="G423" s="120"/>
      <c r="H423" s="17"/>
      <c r="I423" s="120"/>
      <c r="J423" s="44"/>
    </row>
    <row r="424" spans="1:10" s="1" customFormat="1" ht="12.75" customHeight="1">
      <c r="A424" s="187" t="s">
        <v>3</v>
      </c>
      <c r="B424" s="145"/>
      <c r="C424" s="120"/>
      <c r="D424" s="120"/>
      <c r="E424" s="120"/>
      <c r="F424" s="186"/>
      <c r="G424" s="120"/>
      <c r="H424" s="17"/>
      <c r="I424" s="120"/>
      <c r="J424" s="44"/>
    </row>
    <row r="425" spans="1:10" s="1" customFormat="1" ht="15" customHeight="1">
      <c r="A425" s="187" t="s">
        <v>74</v>
      </c>
      <c r="B425" s="371"/>
      <c r="C425" s="189"/>
      <c r="D425" s="189"/>
      <c r="E425" s="189"/>
      <c r="F425" s="190"/>
      <c r="G425" s="189"/>
      <c r="H425" s="45"/>
      <c r="I425" s="189"/>
      <c r="J425" s="44"/>
    </row>
    <row r="426" spans="1:10" s="1" customFormat="1" ht="15" customHeight="1">
      <c r="A426" s="191" t="s">
        <v>117</v>
      </c>
      <c r="B426" s="189"/>
      <c r="C426" s="192">
        <f>B426</f>
        <v>0</v>
      </c>
      <c r="D426" s="189"/>
      <c r="E426" s="189"/>
      <c r="F426" s="190"/>
      <c r="G426" s="189"/>
      <c r="H426" s="45"/>
      <c r="I426" s="189"/>
      <c r="J426" s="44"/>
    </row>
    <row r="427" spans="1:10" s="1" customFormat="1" ht="30" customHeight="1">
      <c r="A427" s="180" t="s">
        <v>75</v>
      </c>
      <c r="B427" s="181"/>
      <c r="C427" s="182"/>
      <c r="D427" s="182"/>
      <c r="E427" s="182"/>
      <c r="F427" s="183"/>
      <c r="G427" s="184"/>
      <c r="H427" s="63"/>
      <c r="I427" s="184"/>
      <c r="J427" s="44"/>
    </row>
    <row r="428" spans="1:10" s="1" customFormat="1" ht="12.75" customHeight="1">
      <c r="A428" s="185" t="s">
        <v>1</v>
      </c>
      <c r="B428" s="260">
        <f>SUM(C428:E428)</f>
        <v>0</v>
      </c>
      <c r="C428" s="354"/>
      <c r="D428" s="354"/>
      <c r="E428" s="354"/>
      <c r="F428" s="267">
        <f>SUM(G428:I428)</f>
        <v>0</v>
      </c>
      <c r="G428" s="268"/>
      <c r="H428" s="268"/>
      <c r="I428" s="268"/>
      <c r="J428" s="48"/>
    </row>
    <row r="429" spans="1:10" s="1" customFormat="1" ht="15" customHeight="1">
      <c r="A429" s="185" t="s">
        <v>2</v>
      </c>
      <c r="B429" s="5" t="e">
        <f>SUM(#REF!)+B430</f>
        <v>#REF!</v>
      </c>
      <c r="C429" s="127" t="e">
        <f>SUM(#REF!)+C432</f>
        <v>#REF!</v>
      </c>
      <c r="D429" s="128" t="e">
        <f>B429-C429-E429</f>
        <v>#REF!</v>
      </c>
      <c r="E429" s="127" t="e">
        <f>SUM(#REF!)</f>
        <v>#REF!</v>
      </c>
      <c r="F429" s="186"/>
      <c r="G429" s="120"/>
      <c r="H429" s="17"/>
      <c r="I429" s="120"/>
      <c r="J429" s="48"/>
    </row>
    <row r="430" spans="1:10" s="1" customFormat="1" ht="12.75" customHeight="1">
      <c r="A430" s="187" t="s">
        <v>3</v>
      </c>
      <c r="B430" s="145"/>
      <c r="C430" s="120"/>
      <c r="D430" s="120"/>
      <c r="E430" s="120"/>
      <c r="F430" s="186"/>
      <c r="G430" s="120"/>
      <c r="H430" s="17"/>
      <c r="I430" s="120"/>
      <c r="J430" s="44"/>
    </row>
    <row r="431" spans="1:10" s="1" customFormat="1" ht="15" customHeight="1">
      <c r="A431" s="187" t="s">
        <v>74</v>
      </c>
      <c r="B431" s="371"/>
      <c r="C431" s="212"/>
      <c r="D431" s="212"/>
      <c r="E431" s="212"/>
      <c r="F431" s="190"/>
      <c r="G431" s="189"/>
      <c r="H431" s="45"/>
      <c r="I431" s="189"/>
      <c r="J431" s="44"/>
    </row>
    <row r="432" spans="1:10" s="1" customFormat="1" ht="15" customHeight="1">
      <c r="A432" s="191" t="s">
        <v>117</v>
      </c>
      <c r="B432" s="189"/>
      <c r="C432" s="192">
        <f>B432</f>
        <v>0</v>
      </c>
      <c r="D432" s="212"/>
      <c r="E432" s="212"/>
      <c r="F432" s="190"/>
      <c r="G432" s="189"/>
      <c r="H432" s="45"/>
      <c r="I432" s="189"/>
      <c r="J432" s="44"/>
    </row>
    <row r="433" spans="1:10" s="1" customFormat="1" ht="30" customHeight="1">
      <c r="A433" s="180"/>
      <c r="B433" s="181"/>
      <c r="C433" s="182"/>
      <c r="D433" s="182"/>
      <c r="E433" s="182"/>
      <c r="F433" s="183"/>
      <c r="G433" s="184"/>
      <c r="H433" s="63"/>
      <c r="I433" s="184"/>
      <c r="J433" s="44"/>
    </row>
    <row r="434" spans="1:10" s="1" customFormat="1" ht="12.75" customHeight="1">
      <c r="A434" s="185" t="s">
        <v>1</v>
      </c>
      <c r="B434" s="215"/>
      <c r="C434" s="120"/>
      <c r="D434" s="120"/>
      <c r="E434" s="120"/>
      <c r="F434" s="186"/>
      <c r="G434" s="120"/>
      <c r="H434" s="17"/>
      <c r="I434" s="120"/>
      <c r="J434" s="48"/>
    </row>
    <row r="435" spans="1:10" s="1" customFormat="1" ht="15" customHeight="1">
      <c r="A435" s="185" t="s">
        <v>2</v>
      </c>
      <c r="B435" s="215" t="e">
        <f>SUM(#REF!)+B436</f>
        <v>#REF!</v>
      </c>
      <c r="C435" s="167"/>
      <c r="D435" s="120"/>
      <c r="E435" s="216"/>
      <c r="F435" s="186"/>
      <c r="G435" s="120"/>
      <c r="H435" s="17"/>
      <c r="I435" s="120"/>
      <c r="J435" s="44"/>
    </row>
    <row r="436" spans="1:10" s="1" customFormat="1" ht="12.75" customHeight="1">
      <c r="A436" s="187" t="s">
        <v>3</v>
      </c>
      <c r="B436" s="120"/>
      <c r="C436" s="120"/>
      <c r="D436" s="120"/>
      <c r="E436" s="120"/>
      <c r="F436" s="186"/>
      <c r="G436" s="120"/>
      <c r="H436" s="17"/>
      <c r="I436" s="120"/>
      <c r="J436" s="44"/>
    </row>
    <row r="437" spans="1:10" s="1" customFormat="1" ht="15" customHeight="1">
      <c r="A437" s="187" t="s">
        <v>74</v>
      </c>
      <c r="B437" s="189"/>
      <c r="C437" s="189"/>
      <c r="D437" s="189"/>
      <c r="E437" s="189"/>
      <c r="F437" s="190"/>
      <c r="G437" s="189"/>
      <c r="H437" s="45"/>
      <c r="I437" s="189"/>
      <c r="J437" s="44"/>
    </row>
    <row r="438" spans="1:10" s="1" customFormat="1" ht="15" customHeight="1">
      <c r="A438" s="191" t="s">
        <v>117</v>
      </c>
      <c r="B438" s="189"/>
      <c r="C438" s="192"/>
      <c r="D438" s="189"/>
      <c r="E438" s="189"/>
      <c r="F438" s="190"/>
      <c r="G438" s="189"/>
      <c r="H438" s="45"/>
      <c r="I438" s="189"/>
      <c r="J438" s="44"/>
    </row>
    <row r="439" spans="1:10" s="1" customFormat="1" ht="34.5" customHeight="1">
      <c r="A439" s="193" t="s">
        <v>274</v>
      </c>
      <c r="B439" s="194"/>
      <c r="C439" s="195"/>
      <c r="D439" s="195"/>
      <c r="E439" s="195"/>
      <c r="F439" s="196"/>
      <c r="G439" s="197"/>
      <c r="H439" s="63"/>
      <c r="I439" s="197"/>
      <c r="J439" s="44"/>
    </row>
    <row r="440" spans="1:10" s="1" customFormat="1" ht="12.75" customHeight="1">
      <c r="A440" s="198" t="s">
        <v>1</v>
      </c>
      <c r="B440" s="112"/>
      <c r="C440" s="126"/>
      <c r="D440" s="126"/>
      <c r="E440" s="126"/>
      <c r="F440" s="143"/>
      <c r="G440" s="144"/>
      <c r="H440" s="144"/>
      <c r="I440" s="144"/>
      <c r="J440" s="48"/>
    </row>
    <row r="441" spans="1:10" s="1" customFormat="1" ht="30" customHeight="1">
      <c r="A441" s="193" t="s">
        <v>4</v>
      </c>
      <c r="B441" s="194"/>
      <c r="C441" s="195"/>
      <c r="D441" s="195"/>
      <c r="E441" s="195"/>
      <c r="F441" s="196"/>
      <c r="G441" s="197"/>
      <c r="H441" s="63"/>
      <c r="I441" s="197"/>
      <c r="J441" s="44"/>
    </row>
    <row r="442" spans="1:10" s="1" customFormat="1" ht="12.75" customHeight="1">
      <c r="A442" s="198" t="s">
        <v>1</v>
      </c>
      <c r="B442" s="217"/>
      <c r="C442" s="218"/>
      <c r="D442" s="218"/>
      <c r="E442" s="218"/>
      <c r="F442" s="219"/>
      <c r="G442" s="220"/>
      <c r="H442" s="66"/>
      <c r="I442" s="220"/>
      <c r="J442" s="48"/>
    </row>
    <row r="443" spans="1:10" s="1" customFormat="1" ht="15.75" customHeight="1">
      <c r="A443" s="198" t="s">
        <v>2</v>
      </c>
      <c r="B443" s="217"/>
      <c r="C443" s="218"/>
      <c r="D443" s="218"/>
      <c r="E443" s="218"/>
      <c r="F443" s="219"/>
      <c r="G443" s="220"/>
      <c r="H443" s="66"/>
      <c r="I443" s="220"/>
      <c r="J443" s="44"/>
    </row>
    <row r="444" spans="1:10" s="1" customFormat="1" ht="12.75" customHeight="1">
      <c r="A444" s="201" t="s">
        <v>3</v>
      </c>
      <c r="B444" s="112"/>
      <c r="C444" s="199"/>
      <c r="D444" s="199"/>
      <c r="E444" s="199"/>
      <c r="F444" s="200"/>
      <c r="G444" s="199"/>
      <c r="H444" s="17"/>
      <c r="I444" s="199"/>
      <c r="J444" s="44"/>
    </row>
    <row r="445" spans="1:10" s="1" customFormat="1" ht="15" customHeight="1">
      <c r="A445" s="201" t="s">
        <v>74</v>
      </c>
      <c r="B445" s="203"/>
      <c r="C445" s="221"/>
      <c r="D445" s="221"/>
      <c r="E445" s="221"/>
      <c r="F445" s="204"/>
      <c r="G445" s="203"/>
      <c r="H445" s="45"/>
      <c r="I445" s="203"/>
      <c r="J445" s="44"/>
    </row>
    <row r="446" spans="1:10" s="1" customFormat="1" ht="30" customHeight="1">
      <c r="A446" s="193" t="s">
        <v>35</v>
      </c>
      <c r="B446" s="194"/>
      <c r="C446" s="195"/>
      <c r="D446" s="195"/>
      <c r="E446" s="195"/>
      <c r="F446" s="196"/>
      <c r="G446" s="197"/>
      <c r="H446" s="63"/>
      <c r="I446" s="197"/>
      <c r="J446" s="44"/>
    </row>
    <row r="447" spans="1:10" s="1" customFormat="1" ht="15" customHeight="1">
      <c r="A447" s="198" t="s">
        <v>1</v>
      </c>
      <c r="B447" s="260">
        <f>SUM(C447:E447)</f>
        <v>77.75083999999993</v>
      </c>
      <c r="C447" s="354">
        <v>16.23785</v>
      </c>
      <c r="D447" s="354">
        <v>44.57948999999992</v>
      </c>
      <c r="E447" s="354">
        <v>16.9335</v>
      </c>
      <c r="F447" s="267">
        <f>SUM(G447:I447)</f>
        <v>0</v>
      </c>
      <c r="G447" s="268"/>
      <c r="H447" s="268"/>
      <c r="I447" s="268"/>
      <c r="J447" s="48"/>
    </row>
    <row r="448" spans="1:10" s="1" customFormat="1" ht="15" customHeight="1">
      <c r="A448" s="198" t="s">
        <v>2</v>
      </c>
      <c r="B448" s="5" t="e">
        <f>SUM(#REF!)+B449</f>
        <v>#REF!</v>
      </c>
      <c r="C448" s="127" t="e">
        <f>SUM(#REF!)+C451</f>
        <v>#REF!</v>
      </c>
      <c r="D448" s="128" t="e">
        <f>B448-C448-E448</f>
        <v>#REF!</v>
      </c>
      <c r="E448" s="127" t="e">
        <f>SUM(#REF!)</f>
        <v>#REF!</v>
      </c>
      <c r="F448" s="200"/>
      <c r="G448" s="199"/>
      <c r="H448" s="17"/>
      <c r="I448" s="199"/>
      <c r="J448" s="44"/>
    </row>
    <row r="449" spans="1:10" s="1" customFormat="1" ht="15" customHeight="1">
      <c r="A449" s="201" t="s">
        <v>3</v>
      </c>
      <c r="B449" s="145"/>
      <c r="C449" s="199"/>
      <c r="D449" s="199"/>
      <c r="E449" s="199"/>
      <c r="F449" s="200"/>
      <c r="G449" s="199"/>
      <c r="H449" s="17"/>
      <c r="I449" s="199"/>
      <c r="J449" s="44"/>
    </row>
    <row r="450" spans="1:10" s="1" customFormat="1" ht="15" customHeight="1">
      <c r="A450" s="201" t="s">
        <v>74</v>
      </c>
      <c r="B450" s="371"/>
      <c r="C450" s="203"/>
      <c r="D450" s="203"/>
      <c r="E450" s="203"/>
      <c r="F450" s="204"/>
      <c r="G450" s="203"/>
      <c r="H450" s="45"/>
      <c r="I450" s="203"/>
      <c r="J450" s="44"/>
    </row>
    <row r="451" spans="1:10" s="1" customFormat="1" ht="15" customHeight="1">
      <c r="A451" s="205" t="s">
        <v>117</v>
      </c>
      <c r="B451" s="203"/>
      <c r="C451" s="206">
        <f>B451</f>
        <v>0</v>
      </c>
      <c r="D451" s="203"/>
      <c r="E451" s="203"/>
      <c r="F451" s="204"/>
      <c r="G451" s="203"/>
      <c r="H451" s="45"/>
      <c r="I451" s="203"/>
      <c r="J451" s="44"/>
    </row>
    <row r="452" spans="1:10" s="1" customFormat="1" ht="30" customHeight="1">
      <c r="A452" s="193" t="s">
        <v>31</v>
      </c>
      <c r="B452" s="194"/>
      <c r="C452" s="195"/>
      <c r="D452" s="195"/>
      <c r="E452" s="195"/>
      <c r="F452" s="196"/>
      <c r="G452" s="197"/>
      <c r="H452" s="63"/>
      <c r="I452" s="197"/>
      <c r="J452" s="44"/>
    </row>
    <row r="453" spans="1:10" s="1" customFormat="1" ht="15" customHeight="1">
      <c r="A453" s="198" t="s">
        <v>1</v>
      </c>
      <c r="B453" s="260">
        <f>SUM(C453:E453)</f>
        <v>38.95678</v>
      </c>
      <c r="C453" s="354">
        <v>0</v>
      </c>
      <c r="D453" s="354">
        <v>38.95678</v>
      </c>
      <c r="E453" s="354"/>
      <c r="F453" s="267">
        <f>SUM(G453:I453)</f>
        <v>0</v>
      </c>
      <c r="G453" s="268"/>
      <c r="H453" s="268"/>
      <c r="I453" s="268"/>
      <c r="J453" s="48"/>
    </row>
    <row r="454" spans="1:10" s="1" customFormat="1" ht="15" customHeight="1">
      <c r="A454" s="198" t="s">
        <v>2</v>
      </c>
      <c r="B454" s="5" t="e">
        <f>SUM(#REF!)+B455</f>
        <v>#REF!</v>
      </c>
      <c r="C454" s="127" t="e">
        <f>SUM(#REF!)+C457</f>
        <v>#REF!</v>
      </c>
      <c r="D454" s="128" t="e">
        <f>B454-C454-E454</f>
        <v>#REF!</v>
      </c>
      <c r="E454" s="127" t="e">
        <f>SUM(#REF!)</f>
        <v>#REF!</v>
      </c>
      <c r="F454" s="200"/>
      <c r="G454" s="199"/>
      <c r="H454" s="17"/>
      <c r="I454" s="199"/>
      <c r="J454" s="44"/>
    </row>
    <row r="455" spans="1:10" s="1" customFormat="1" ht="12.75" customHeight="1">
      <c r="A455" s="201" t="s">
        <v>3</v>
      </c>
      <c r="B455" s="145"/>
      <c r="C455" s="199"/>
      <c r="D455" s="199"/>
      <c r="E455" s="199"/>
      <c r="F455" s="200"/>
      <c r="G455" s="199"/>
      <c r="H455" s="17"/>
      <c r="I455" s="199"/>
      <c r="J455" s="44"/>
    </row>
    <row r="456" spans="1:10" s="1" customFormat="1" ht="15" customHeight="1">
      <c r="A456" s="201" t="s">
        <v>74</v>
      </c>
      <c r="B456" s="371"/>
      <c r="C456" s="221"/>
      <c r="D456" s="221"/>
      <c r="E456" s="221"/>
      <c r="F456" s="204"/>
      <c r="G456" s="203"/>
      <c r="H456" s="45"/>
      <c r="I456" s="203"/>
      <c r="J456" s="44"/>
    </row>
    <row r="457" spans="1:10" s="1" customFormat="1" ht="15" customHeight="1">
      <c r="A457" s="205" t="s">
        <v>117</v>
      </c>
      <c r="B457" s="203"/>
      <c r="C457" s="206">
        <f>B457</f>
        <v>0</v>
      </c>
      <c r="D457" s="221"/>
      <c r="E457" s="221"/>
      <c r="F457" s="204"/>
      <c r="G457" s="203"/>
      <c r="H457" s="45"/>
      <c r="I457" s="203"/>
      <c r="J457" s="44"/>
    </row>
    <row r="458" spans="1:10" s="1" customFormat="1" ht="30" customHeight="1">
      <c r="A458" s="193" t="s">
        <v>32</v>
      </c>
      <c r="B458" s="194"/>
      <c r="C458" s="195"/>
      <c r="D458" s="195"/>
      <c r="E458" s="195"/>
      <c r="F458" s="196"/>
      <c r="G458" s="197"/>
      <c r="H458" s="63"/>
      <c r="I458" s="197"/>
      <c r="J458" s="44"/>
    </row>
    <row r="459" spans="1:10" s="1" customFormat="1" ht="15" customHeight="1">
      <c r="A459" s="198" t="s">
        <v>1</v>
      </c>
      <c r="B459" s="260">
        <f>SUM(C459:E459)</f>
        <v>13.094700000000001</v>
      </c>
      <c r="C459" s="354">
        <v>0</v>
      </c>
      <c r="D459" s="354">
        <v>13.094700000000001</v>
      </c>
      <c r="E459" s="354"/>
      <c r="F459" s="267">
        <f>SUM(G459:I459)</f>
        <v>0</v>
      </c>
      <c r="G459" s="268"/>
      <c r="H459" s="268"/>
      <c r="I459" s="268"/>
      <c r="J459" s="48"/>
    </row>
    <row r="460" spans="1:10" s="1" customFormat="1" ht="15" customHeight="1">
      <c r="A460" s="198" t="s">
        <v>2</v>
      </c>
      <c r="B460" s="5" t="e">
        <f>SUM(#REF!)+B461</f>
        <v>#REF!</v>
      </c>
      <c r="C460" s="127" t="e">
        <f>SUM(#REF!)+C463</f>
        <v>#REF!</v>
      </c>
      <c r="D460" s="128" t="e">
        <f>B460-C460-E460</f>
        <v>#REF!</v>
      </c>
      <c r="E460" s="127" t="e">
        <f>SUM(#REF!)</f>
        <v>#REF!</v>
      </c>
      <c r="F460" s="200"/>
      <c r="G460" s="199"/>
      <c r="H460" s="17"/>
      <c r="I460" s="199"/>
      <c r="J460" s="44"/>
    </row>
    <row r="461" spans="1:10" s="1" customFormat="1" ht="12.75" customHeight="1">
      <c r="A461" s="201" t="s">
        <v>3</v>
      </c>
      <c r="B461" s="145"/>
      <c r="C461" s="202"/>
      <c r="D461" s="202"/>
      <c r="E461" s="202"/>
      <c r="F461" s="200"/>
      <c r="G461" s="199"/>
      <c r="H461" s="17"/>
      <c r="I461" s="199"/>
      <c r="J461" s="44"/>
    </row>
    <row r="462" spans="1:10" s="1" customFormat="1" ht="15" customHeight="1">
      <c r="A462" s="201" t="s">
        <v>74</v>
      </c>
      <c r="B462" s="371"/>
      <c r="C462" s="203"/>
      <c r="D462" s="203"/>
      <c r="E462" s="203"/>
      <c r="F462" s="204"/>
      <c r="G462" s="203"/>
      <c r="H462" s="45"/>
      <c r="I462" s="203"/>
      <c r="J462" s="44"/>
    </row>
    <row r="463" spans="1:10" s="1" customFormat="1" ht="15" customHeight="1">
      <c r="A463" s="205" t="s">
        <v>117</v>
      </c>
      <c r="B463" s="203"/>
      <c r="C463" s="206">
        <f>B463</f>
        <v>0</v>
      </c>
      <c r="D463" s="203"/>
      <c r="E463" s="203"/>
      <c r="F463" s="204"/>
      <c r="G463" s="203"/>
      <c r="H463" s="45"/>
      <c r="I463" s="203"/>
      <c r="J463" s="44"/>
    </row>
    <row r="464" spans="1:10" s="1" customFormat="1" ht="30" customHeight="1">
      <c r="A464" s="193" t="s">
        <v>34</v>
      </c>
      <c r="B464" s="194"/>
      <c r="C464" s="195"/>
      <c r="D464" s="195"/>
      <c r="E464" s="195"/>
      <c r="F464" s="196"/>
      <c r="G464" s="197"/>
      <c r="H464" s="63"/>
      <c r="I464" s="197"/>
      <c r="J464" s="44"/>
    </row>
    <row r="465" spans="1:10" s="1" customFormat="1" ht="12.75" customHeight="1">
      <c r="A465" s="198" t="s">
        <v>1</v>
      </c>
      <c r="B465" s="260">
        <f>SUM(C465:E465)</f>
        <v>87.75309999999996</v>
      </c>
      <c r="C465" s="354">
        <v>66.24662</v>
      </c>
      <c r="D465" s="354">
        <v>4.244479999999967</v>
      </c>
      <c r="E465" s="354">
        <v>17.262</v>
      </c>
      <c r="F465" s="267">
        <f>SUM(G465:I465)</f>
        <v>0</v>
      </c>
      <c r="G465" s="268"/>
      <c r="H465" s="268"/>
      <c r="I465" s="268"/>
      <c r="J465" s="48"/>
    </row>
    <row r="466" spans="1:10" s="1" customFormat="1" ht="15" customHeight="1">
      <c r="A466" s="198" t="s">
        <v>2</v>
      </c>
      <c r="B466" s="5" t="e">
        <f>SUM(#REF!)+B467</f>
        <v>#REF!</v>
      </c>
      <c r="C466" s="127" t="e">
        <f>SUM(#REF!)+C469</f>
        <v>#REF!</v>
      </c>
      <c r="D466" s="128" t="e">
        <f>B466-C466-E466</f>
        <v>#REF!</v>
      </c>
      <c r="E466" s="127" t="e">
        <f>SUM(#REF!)</f>
        <v>#REF!</v>
      </c>
      <c r="F466" s="200"/>
      <c r="G466" s="199"/>
      <c r="H466" s="17"/>
      <c r="I466" s="199"/>
      <c r="J466" s="48"/>
    </row>
    <row r="467" spans="1:10" s="1" customFormat="1" ht="12.75" customHeight="1">
      <c r="A467" s="201" t="s">
        <v>3</v>
      </c>
      <c r="B467" s="145"/>
      <c r="C467" s="199"/>
      <c r="D467" s="199"/>
      <c r="E467" s="199"/>
      <c r="F467" s="200"/>
      <c r="G467" s="199"/>
      <c r="H467" s="17"/>
      <c r="I467" s="199"/>
      <c r="J467" s="44"/>
    </row>
    <row r="468" spans="1:10" s="1" customFormat="1" ht="15" customHeight="1">
      <c r="A468" s="201" t="s">
        <v>74</v>
      </c>
      <c r="B468" s="371"/>
      <c r="C468" s="203"/>
      <c r="D468" s="203"/>
      <c r="E468" s="203"/>
      <c r="F468" s="204"/>
      <c r="G468" s="203"/>
      <c r="H468" s="45"/>
      <c r="I468" s="203"/>
      <c r="J468" s="44"/>
    </row>
    <row r="469" spans="1:10" s="1" customFormat="1" ht="15" customHeight="1">
      <c r="A469" s="205" t="s">
        <v>117</v>
      </c>
      <c r="B469" s="203"/>
      <c r="C469" s="206">
        <f>B469</f>
        <v>0</v>
      </c>
      <c r="D469" s="203"/>
      <c r="E469" s="203"/>
      <c r="F469" s="204"/>
      <c r="G469" s="203"/>
      <c r="H469" s="45"/>
      <c r="I469" s="203"/>
      <c r="J469" s="44"/>
    </row>
    <row r="470" spans="1:10" s="1" customFormat="1" ht="33.75" customHeight="1">
      <c r="A470" s="114" t="s">
        <v>87</v>
      </c>
      <c r="B470" s="115"/>
      <c r="C470" s="116"/>
      <c r="D470" s="116"/>
      <c r="E470" s="116"/>
      <c r="F470" s="117"/>
      <c r="G470" s="118"/>
      <c r="H470" s="63"/>
      <c r="I470" s="118"/>
      <c r="J470" s="44"/>
    </row>
    <row r="471" spans="1:10" s="1" customFormat="1" ht="21" customHeight="1">
      <c r="A471" s="3" t="s">
        <v>1</v>
      </c>
      <c r="B471" s="260">
        <f>SUM(C471:E471)</f>
        <v>5364.14967</v>
      </c>
      <c r="C471" s="261">
        <f>C478+C515+C563</f>
        <v>2539.7649</v>
      </c>
      <c r="D471" s="261">
        <f>D478+D515+D563</f>
        <v>2401.12839</v>
      </c>
      <c r="E471" s="261">
        <f>E478+E515+E563</f>
        <v>423.25638</v>
      </c>
      <c r="F471" s="124">
        <f>SUM(G471:I471)</f>
        <v>0</v>
      </c>
      <c r="G471" s="125"/>
      <c r="H471" s="125"/>
      <c r="I471" s="125"/>
      <c r="J471" s="48"/>
    </row>
    <row r="472" spans="1:10" s="1" customFormat="1" ht="30" customHeight="1">
      <c r="A472" s="114" t="s">
        <v>131</v>
      </c>
      <c r="B472" s="115"/>
      <c r="C472" s="116"/>
      <c r="D472" s="116"/>
      <c r="E472" s="116"/>
      <c r="F472" s="117"/>
      <c r="G472" s="118"/>
      <c r="H472" s="63"/>
      <c r="I472" s="118"/>
      <c r="J472" s="44"/>
    </row>
    <row r="473" spans="1:10" s="1" customFormat="1" ht="15" customHeight="1">
      <c r="A473" s="3" t="s">
        <v>1</v>
      </c>
      <c r="B473" s="54"/>
      <c r="C473" s="21"/>
      <c r="D473" s="21"/>
      <c r="E473" s="21"/>
      <c r="F473" s="64"/>
      <c r="G473" s="65"/>
      <c r="H473" s="66"/>
      <c r="I473" s="65"/>
      <c r="J473" s="48"/>
    </row>
    <row r="474" spans="1:10" s="1" customFormat="1" ht="15" customHeight="1">
      <c r="A474" s="3" t="s">
        <v>2</v>
      </c>
      <c r="B474" s="54"/>
      <c r="C474" s="21"/>
      <c r="D474" s="21"/>
      <c r="E474" s="21"/>
      <c r="F474" s="64"/>
      <c r="G474" s="65"/>
      <c r="H474" s="66"/>
      <c r="I474" s="65"/>
      <c r="J474" s="44"/>
    </row>
    <row r="475" spans="1:10" s="1" customFormat="1" ht="15.75" customHeight="1">
      <c r="A475" s="4" t="s">
        <v>3</v>
      </c>
      <c r="B475" s="366"/>
      <c r="C475" s="9"/>
      <c r="D475" s="9"/>
      <c r="E475" s="9"/>
      <c r="F475" s="37"/>
      <c r="G475" s="9"/>
      <c r="H475" s="17"/>
      <c r="I475" s="9"/>
      <c r="J475" s="44"/>
    </row>
    <row r="476" spans="1:10" s="1" customFormat="1" ht="15" customHeight="1">
      <c r="A476" s="4" t="s">
        <v>74</v>
      </c>
      <c r="B476" s="8"/>
      <c r="C476" s="10"/>
      <c r="D476" s="10"/>
      <c r="E476" s="10"/>
      <c r="F476" s="39"/>
      <c r="G476" s="8"/>
      <c r="H476" s="45"/>
      <c r="I476" s="8"/>
      <c r="J476" s="44"/>
    </row>
    <row r="477" spans="1:10" s="1" customFormat="1" ht="30" customHeight="1">
      <c r="A477" s="114" t="s">
        <v>153</v>
      </c>
      <c r="B477" s="115"/>
      <c r="C477" s="116"/>
      <c r="D477" s="116"/>
      <c r="E477" s="116"/>
      <c r="F477" s="117"/>
      <c r="G477" s="118"/>
      <c r="H477" s="63"/>
      <c r="I477" s="118"/>
      <c r="J477" s="44"/>
    </row>
    <row r="478" spans="1:10" s="1" customFormat="1" ht="15">
      <c r="A478" s="3" t="s">
        <v>1</v>
      </c>
      <c r="B478" s="260">
        <f>SUM(C478:E478)</f>
        <v>2475.50345</v>
      </c>
      <c r="C478" s="262">
        <f>C485+C491+C497+C503+C509</f>
        <v>825.0254199999999</v>
      </c>
      <c r="D478" s="262">
        <f>D485+D491+D497+D503+D509</f>
        <v>1459.3725100000001</v>
      </c>
      <c r="E478" s="262">
        <f>E485+E491+E497+E503+E509</f>
        <v>191.10551999999998</v>
      </c>
      <c r="F478" s="124">
        <f>SUM(G478:I478)</f>
        <v>0</v>
      </c>
      <c r="G478" s="125"/>
      <c r="H478" s="125"/>
      <c r="I478" s="125"/>
      <c r="J478" s="48"/>
    </row>
    <row r="479" spans="1:10" s="1" customFormat="1" ht="30" customHeight="1">
      <c r="A479" s="114" t="s">
        <v>155</v>
      </c>
      <c r="B479" s="115"/>
      <c r="C479" s="116"/>
      <c r="D479" s="116"/>
      <c r="E479" s="116"/>
      <c r="F479" s="117"/>
      <c r="G479" s="118"/>
      <c r="H479" s="63"/>
      <c r="I479" s="118"/>
      <c r="J479" s="44"/>
    </row>
    <row r="480" spans="1:10" s="1" customFormat="1" ht="15" customHeight="1">
      <c r="A480" s="3" t="s">
        <v>1</v>
      </c>
      <c r="B480" s="54"/>
      <c r="C480" s="21"/>
      <c r="D480" s="21"/>
      <c r="E480" s="21"/>
      <c r="F480" s="64"/>
      <c r="G480" s="65"/>
      <c r="H480" s="66"/>
      <c r="I480" s="65"/>
      <c r="J480" s="48"/>
    </row>
    <row r="481" spans="1:10" s="1" customFormat="1" ht="15" customHeight="1">
      <c r="A481" s="3" t="s">
        <v>2</v>
      </c>
      <c r="B481" s="54"/>
      <c r="C481" s="21"/>
      <c r="D481" s="21"/>
      <c r="E481" s="21"/>
      <c r="F481" s="64"/>
      <c r="G481" s="65"/>
      <c r="H481" s="66"/>
      <c r="I481" s="65"/>
      <c r="J481" s="44"/>
    </row>
    <row r="482" spans="1:10" s="1" customFormat="1" ht="15" customHeight="1">
      <c r="A482" s="4" t="s">
        <v>3</v>
      </c>
      <c r="B482" s="145"/>
      <c r="C482" s="9"/>
      <c r="D482" s="9"/>
      <c r="E482" s="9"/>
      <c r="F482" s="37"/>
      <c r="G482" s="9"/>
      <c r="H482" s="17"/>
      <c r="I482" s="9"/>
      <c r="J482" s="44"/>
    </row>
    <row r="483" spans="1:10" s="1" customFormat="1" ht="15" customHeight="1">
      <c r="A483" s="4" t="s">
        <v>74</v>
      </c>
      <c r="B483" s="8"/>
      <c r="C483" s="10"/>
      <c r="D483" s="10"/>
      <c r="E483" s="10"/>
      <c r="F483" s="39"/>
      <c r="G483" s="8"/>
      <c r="H483" s="45"/>
      <c r="I483" s="8"/>
      <c r="J483" s="44"/>
    </row>
    <row r="484" spans="1:10" s="1" customFormat="1" ht="30" customHeight="1">
      <c r="A484" s="114" t="s">
        <v>38</v>
      </c>
      <c r="B484" s="115"/>
      <c r="C484" s="116"/>
      <c r="D484" s="116"/>
      <c r="E484" s="116"/>
      <c r="F484" s="117"/>
      <c r="G484" s="118"/>
      <c r="H484" s="63"/>
      <c r="I484" s="118"/>
      <c r="J484" s="44"/>
    </row>
    <row r="485" spans="1:10" s="1" customFormat="1" ht="15" customHeight="1">
      <c r="A485" s="3" t="s">
        <v>1</v>
      </c>
      <c r="B485" s="260">
        <f>SUM(C485:E485)</f>
        <v>595.72927</v>
      </c>
      <c r="C485" s="354">
        <v>72.64902000000001</v>
      </c>
      <c r="D485" s="354">
        <v>463.28179</v>
      </c>
      <c r="E485" s="354">
        <v>59.79846</v>
      </c>
      <c r="F485" s="267">
        <f>SUM(G485:I485)</f>
        <v>0</v>
      </c>
      <c r="G485" s="268"/>
      <c r="H485" s="268"/>
      <c r="I485" s="268"/>
      <c r="J485" s="48"/>
    </row>
    <row r="486" spans="1:10" s="1" customFormat="1" ht="15" customHeight="1">
      <c r="A486" s="3" t="s">
        <v>2</v>
      </c>
      <c r="B486" s="5" t="e">
        <f>SUM(#REF!)+B487</f>
        <v>#REF!</v>
      </c>
      <c r="C486" s="127" t="e">
        <f>SUM(#REF!)+C489</f>
        <v>#REF!</v>
      </c>
      <c r="D486" s="128" t="e">
        <f>B486-C486-E486</f>
        <v>#REF!</v>
      </c>
      <c r="E486" s="127" t="e">
        <f>SUM(#REF!)</f>
        <v>#REF!</v>
      </c>
      <c r="F486" s="129"/>
      <c r="G486" s="128"/>
      <c r="H486" s="17"/>
      <c r="I486" s="128"/>
      <c r="J486" s="44"/>
    </row>
    <row r="487" spans="1:10" s="1" customFormat="1" ht="15" customHeight="1">
      <c r="A487" s="4" t="s">
        <v>3</v>
      </c>
      <c r="B487" s="145"/>
      <c r="C487" s="11"/>
      <c r="D487" s="11"/>
      <c r="E487" s="11"/>
      <c r="F487" s="37"/>
      <c r="G487" s="9"/>
      <c r="H487" s="17"/>
      <c r="I487" s="9"/>
      <c r="J487" s="44"/>
    </row>
    <row r="488" spans="1:10" s="1" customFormat="1" ht="15" customHeight="1">
      <c r="A488" s="4" t="s">
        <v>74</v>
      </c>
      <c r="B488" s="371"/>
      <c r="C488" s="8"/>
      <c r="D488" s="8"/>
      <c r="E488" s="8"/>
      <c r="F488" s="39"/>
      <c r="G488" s="8"/>
      <c r="H488" s="45"/>
      <c r="I488" s="8"/>
      <c r="J488" s="44"/>
    </row>
    <row r="489" spans="1:10" s="1" customFormat="1" ht="15" customHeight="1">
      <c r="A489" s="23" t="s">
        <v>117</v>
      </c>
      <c r="B489" s="8"/>
      <c r="C489" s="131">
        <f>B489</f>
        <v>0</v>
      </c>
      <c r="D489" s="8"/>
      <c r="E489" s="8"/>
      <c r="F489" s="39"/>
      <c r="G489" s="8"/>
      <c r="H489" s="45"/>
      <c r="I489" s="8"/>
      <c r="J489" s="44"/>
    </row>
    <row r="490" spans="1:10" s="1" customFormat="1" ht="30" customHeight="1">
      <c r="A490" s="114" t="s">
        <v>39</v>
      </c>
      <c r="B490" s="115"/>
      <c r="C490" s="116"/>
      <c r="D490" s="116"/>
      <c r="E490" s="116"/>
      <c r="F490" s="117"/>
      <c r="G490" s="118"/>
      <c r="H490" s="63"/>
      <c r="I490" s="118"/>
      <c r="J490" s="44"/>
    </row>
    <row r="491" spans="1:10" s="1" customFormat="1" ht="15" customHeight="1">
      <c r="A491" s="3" t="s">
        <v>1</v>
      </c>
      <c r="B491" s="260">
        <f>SUM(C491:E491)</f>
        <v>576.94505</v>
      </c>
      <c r="C491" s="354">
        <v>311.02032</v>
      </c>
      <c r="D491" s="354">
        <v>210.62573</v>
      </c>
      <c r="E491" s="354">
        <v>55.299</v>
      </c>
      <c r="F491" s="267">
        <f>SUM(G491:I491)</f>
        <v>0</v>
      </c>
      <c r="G491" s="268"/>
      <c r="H491" s="268"/>
      <c r="I491" s="268"/>
      <c r="J491" s="48"/>
    </row>
    <row r="492" spans="1:10" s="1" customFormat="1" ht="15" customHeight="1">
      <c r="A492" s="3" t="s">
        <v>2</v>
      </c>
      <c r="B492" s="5" t="e">
        <f>SUM(#REF!)+B493</f>
        <v>#REF!</v>
      </c>
      <c r="C492" s="127" t="e">
        <f>SUM(#REF!)+C495</f>
        <v>#REF!</v>
      </c>
      <c r="D492" s="128" t="e">
        <f>B492-C492-E492</f>
        <v>#REF!</v>
      </c>
      <c r="E492" s="127" t="e">
        <f>SUM(#REF!)</f>
        <v>#REF!</v>
      </c>
      <c r="F492" s="129"/>
      <c r="G492" s="128"/>
      <c r="H492" s="17"/>
      <c r="I492" s="128"/>
      <c r="J492" s="44"/>
    </row>
    <row r="493" spans="1:10" s="1" customFormat="1" ht="15" customHeight="1">
      <c r="A493" s="4" t="s">
        <v>3</v>
      </c>
      <c r="B493" s="145"/>
      <c r="C493" s="11"/>
      <c r="D493" s="11"/>
      <c r="E493" s="11"/>
      <c r="F493" s="37"/>
      <c r="G493" s="9"/>
      <c r="H493" s="17"/>
      <c r="I493" s="9"/>
      <c r="J493" s="44"/>
    </row>
    <row r="494" spans="1:10" s="1" customFormat="1" ht="15" customHeight="1">
      <c r="A494" s="4" t="s">
        <v>74</v>
      </c>
      <c r="B494" s="371"/>
      <c r="C494" s="8"/>
      <c r="D494" s="8"/>
      <c r="E494" s="8"/>
      <c r="F494" s="39"/>
      <c r="G494" s="8"/>
      <c r="H494" s="45"/>
      <c r="I494" s="8"/>
      <c r="J494" s="44"/>
    </row>
    <row r="495" spans="1:10" s="1" customFormat="1" ht="15" customHeight="1">
      <c r="A495" s="23" t="s">
        <v>117</v>
      </c>
      <c r="B495" s="8"/>
      <c r="C495" s="131">
        <f>B495</f>
        <v>0</v>
      </c>
      <c r="D495" s="8"/>
      <c r="E495" s="8"/>
      <c r="F495" s="39"/>
      <c r="G495" s="8"/>
      <c r="H495" s="45"/>
      <c r="I495" s="8"/>
      <c r="J495" s="44"/>
    </row>
    <row r="496" spans="1:10" s="1" customFormat="1" ht="30" customHeight="1">
      <c r="A496" s="114" t="s">
        <v>154</v>
      </c>
      <c r="B496" s="115"/>
      <c r="C496" s="116"/>
      <c r="D496" s="116"/>
      <c r="E496" s="116"/>
      <c r="F496" s="117"/>
      <c r="G496" s="118"/>
      <c r="H496" s="63"/>
      <c r="I496" s="118"/>
      <c r="J496" s="44"/>
    </row>
    <row r="497" spans="1:10" s="1" customFormat="1" ht="15" customHeight="1">
      <c r="A497" s="3" t="s">
        <v>1</v>
      </c>
      <c r="B497" s="260">
        <f>SUM(C497:E497)</f>
        <v>305.28752000000003</v>
      </c>
      <c r="C497" s="354">
        <v>0</v>
      </c>
      <c r="D497" s="354">
        <v>287.26826000000005</v>
      </c>
      <c r="E497" s="354">
        <v>18.01926</v>
      </c>
      <c r="F497" s="267">
        <f>SUM(G497:I497)</f>
        <v>0</v>
      </c>
      <c r="G497" s="268"/>
      <c r="H497" s="268"/>
      <c r="I497" s="268"/>
      <c r="J497" s="48"/>
    </row>
    <row r="498" spans="1:10" s="1" customFormat="1" ht="15" customHeight="1">
      <c r="A498" s="3" t="s">
        <v>2</v>
      </c>
      <c r="B498" s="5" t="e">
        <f>SUM(#REF!)+B499</f>
        <v>#REF!</v>
      </c>
      <c r="C498" s="127" t="e">
        <f>SUM(#REF!)+C501</f>
        <v>#REF!</v>
      </c>
      <c r="D498" s="128" t="e">
        <f>B498-C498-E498</f>
        <v>#REF!</v>
      </c>
      <c r="E498" s="127" t="e">
        <f>SUM(#REF!)</f>
        <v>#REF!</v>
      </c>
      <c r="F498" s="129"/>
      <c r="G498" s="128"/>
      <c r="H498" s="17"/>
      <c r="I498" s="128"/>
      <c r="J498" s="44"/>
    </row>
    <row r="499" spans="1:10" s="1" customFormat="1" ht="15" customHeight="1">
      <c r="A499" s="4" t="s">
        <v>3</v>
      </c>
      <c r="B499" s="145"/>
      <c r="C499" s="9"/>
      <c r="D499" s="9"/>
      <c r="E499" s="9"/>
      <c r="F499" s="37"/>
      <c r="G499" s="9"/>
      <c r="H499" s="17"/>
      <c r="I499" s="9"/>
      <c r="J499" s="84"/>
    </row>
    <row r="500" spans="1:10" s="1" customFormat="1" ht="15" customHeight="1">
      <c r="A500" s="4" t="s">
        <v>74</v>
      </c>
      <c r="B500" s="371"/>
      <c r="C500" s="8"/>
      <c r="D500" s="8"/>
      <c r="E500" s="8"/>
      <c r="F500" s="39"/>
      <c r="G500" s="8"/>
      <c r="H500" s="45"/>
      <c r="I500" s="8"/>
      <c r="J500" s="44"/>
    </row>
    <row r="501" spans="1:10" s="1" customFormat="1" ht="15" customHeight="1">
      <c r="A501" s="23" t="s">
        <v>117</v>
      </c>
      <c r="B501" s="8"/>
      <c r="C501" s="131">
        <f>B501</f>
        <v>0</v>
      </c>
      <c r="D501" s="8"/>
      <c r="E501" s="8"/>
      <c r="F501" s="39"/>
      <c r="G501" s="8"/>
      <c r="H501" s="45"/>
      <c r="I501" s="8"/>
      <c r="J501" s="44"/>
    </row>
    <row r="502" spans="1:10" s="1" customFormat="1" ht="30" customHeight="1">
      <c r="A502" s="114" t="s">
        <v>88</v>
      </c>
      <c r="B502" s="115"/>
      <c r="C502" s="116"/>
      <c r="D502" s="116"/>
      <c r="E502" s="116"/>
      <c r="F502" s="117"/>
      <c r="G502" s="118"/>
      <c r="H502" s="63"/>
      <c r="I502" s="118"/>
      <c r="J502" s="44"/>
    </row>
    <row r="503" spans="1:10" s="1" customFormat="1" ht="15" customHeight="1">
      <c r="A503" s="3" t="s">
        <v>1</v>
      </c>
      <c r="B503" s="260">
        <f>SUM(C503:E503)</f>
        <v>793.2031000000001</v>
      </c>
      <c r="C503" s="354">
        <v>423.74656</v>
      </c>
      <c r="D503" s="354">
        <v>311.46774000000005</v>
      </c>
      <c r="E503" s="354">
        <v>57.988800000000005</v>
      </c>
      <c r="F503" s="267">
        <f>SUM(G503:I503)</f>
        <v>0</v>
      </c>
      <c r="G503" s="268"/>
      <c r="H503" s="268"/>
      <c r="I503" s="268"/>
      <c r="J503" s="48"/>
    </row>
    <row r="504" spans="1:10" s="1" customFormat="1" ht="15" customHeight="1">
      <c r="A504" s="3" t="s">
        <v>2</v>
      </c>
      <c r="B504" s="5" t="e">
        <f>SUM(#REF!)+B505</f>
        <v>#REF!</v>
      </c>
      <c r="C504" s="127" t="e">
        <f>SUM(#REF!)+C507</f>
        <v>#REF!</v>
      </c>
      <c r="D504" s="128" t="e">
        <f>B504-C504-E504</f>
        <v>#REF!</v>
      </c>
      <c r="E504" s="127" t="e">
        <f>SUM(#REF!)</f>
        <v>#REF!</v>
      </c>
      <c r="F504" s="129"/>
      <c r="G504" s="128"/>
      <c r="H504" s="17"/>
      <c r="I504" s="128"/>
      <c r="J504" s="44"/>
    </row>
    <row r="505" spans="1:10" s="1" customFormat="1" ht="12.75" customHeight="1">
      <c r="A505" s="4" t="s">
        <v>3</v>
      </c>
      <c r="B505" s="145"/>
      <c r="C505" s="9"/>
      <c r="D505" s="9"/>
      <c r="E505" s="9"/>
      <c r="F505" s="37"/>
      <c r="G505" s="9"/>
      <c r="H505" s="17"/>
      <c r="I505" s="9"/>
      <c r="J505" s="44"/>
    </row>
    <row r="506" spans="1:10" s="1" customFormat="1" ht="15" customHeight="1">
      <c r="A506" s="4" t="s">
        <v>74</v>
      </c>
      <c r="B506" s="371"/>
      <c r="C506" s="8"/>
      <c r="D506" s="8"/>
      <c r="E506" s="8"/>
      <c r="F506" s="39"/>
      <c r="G506" s="8"/>
      <c r="H506" s="45"/>
      <c r="I506" s="8"/>
      <c r="J506" s="44"/>
    </row>
    <row r="507" spans="1:10" s="1" customFormat="1" ht="15" customHeight="1">
      <c r="A507" s="23" t="s">
        <v>117</v>
      </c>
      <c r="B507" s="8"/>
      <c r="C507" s="131">
        <f>B507</f>
        <v>0</v>
      </c>
      <c r="D507" s="8"/>
      <c r="E507" s="8"/>
      <c r="F507" s="39"/>
      <c r="G507" s="8"/>
      <c r="H507" s="45"/>
      <c r="I507" s="8"/>
      <c r="J507" s="84"/>
    </row>
    <row r="508" spans="1:10" s="1" customFormat="1" ht="30" customHeight="1">
      <c r="A508" s="114" t="s">
        <v>242</v>
      </c>
      <c r="B508" s="115"/>
      <c r="C508" s="116"/>
      <c r="D508" s="116"/>
      <c r="E508" s="116"/>
      <c r="F508" s="117"/>
      <c r="G508" s="118"/>
      <c r="H508" s="63"/>
      <c r="I508" s="118"/>
      <c r="J508" s="44"/>
    </row>
    <row r="509" spans="1:10" s="1" customFormat="1" ht="15" customHeight="1">
      <c r="A509" s="3" t="s">
        <v>1</v>
      </c>
      <c r="B509" s="260">
        <f>SUM(C509:E509)</f>
        <v>204.33851</v>
      </c>
      <c r="C509" s="354">
        <v>17.60952</v>
      </c>
      <c r="D509" s="354">
        <v>186.72899</v>
      </c>
      <c r="E509" s="354"/>
      <c r="F509" s="267">
        <f>SUM(G509:I509)</f>
        <v>0</v>
      </c>
      <c r="G509" s="268"/>
      <c r="H509" s="268"/>
      <c r="I509" s="268"/>
      <c r="J509" s="48"/>
    </row>
    <row r="510" spans="1:10" s="1" customFormat="1" ht="15" customHeight="1">
      <c r="A510" s="3" t="s">
        <v>2</v>
      </c>
      <c r="B510" s="5" t="e">
        <f>SUM(#REF!)+B511</f>
        <v>#REF!</v>
      </c>
      <c r="C510" s="127" t="e">
        <f>SUM(#REF!)+C513</f>
        <v>#REF!</v>
      </c>
      <c r="D510" s="128" t="e">
        <f>B510-C510-E510</f>
        <v>#REF!</v>
      </c>
      <c r="E510" s="127" t="e">
        <f>SUM(#REF!)</f>
        <v>#REF!</v>
      </c>
      <c r="F510" s="129"/>
      <c r="G510" s="128"/>
      <c r="H510" s="17"/>
      <c r="I510" s="128"/>
      <c r="J510" s="44"/>
    </row>
    <row r="511" spans="1:10" s="1" customFormat="1" ht="12.75" customHeight="1">
      <c r="A511" s="4" t="s">
        <v>3</v>
      </c>
      <c r="B511" s="145"/>
      <c r="C511" s="9"/>
      <c r="D511" s="9"/>
      <c r="E511" s="9"/>
      <c r="F511" s="37"/>
      <c r="G511" s="9"/>
      <c r="H511" s="17"/>
      <c r="I511" s="9"/>
      <c r="J511" s="44"/>
    </row>
    <row r="512" spans="1:10" s="1" customFormat="1" ht="15" customHeight="1">
      <c r="A512" s="4" t="s">
        <v>74</v>
      </c>
      <c r="B512" s="371"/>
      <c r="C512" s="8"/>
      <c r="D512" s="8"/>
      <c r="E512" s="8"/>
      <c r="F512" s="39"/>
      <c r="G512" s="8"/>
      <c r="H512" s="45"/>
      <c r="I512" s="8"/>
      <c r="J512" s="44"/>
    </row>
    <row r="513" spans="1:10" s="1" customFormat="1" ht="15" customHeight="1">
      <c r="A513" s="23" t="s">
        <v>117</v>
      </c>
      <c r="B513" s="8"/>
      <c r="C513" s="131">
        <f>B513</f>
        <v>0</v>
      </c>
      <c r="D513" s="8"/>
      <c r="E513" s="8"/>
      <c r="F513" s="39"/>
      <c r="G513" s="8"/>
      <c r="H513" s="45"/>
      <c r="I513" s="8"/>
      <c r="J513" s="84"/>
    </row>
    <row r="514" spans="1:10" s="1" customFormat="1" ht="37.5" customHeight="1">
      <c r="A514" s="222" t="s">
        <v>41</v>
      </c>
      <c r="B514" s="115"/>
      <c r="C514" s="116"/>
      <c r="D514" s="116"/>
      <c r="E514" s="116"/>
      <c r="F514" s="117"/>
      <c r="G514" s="118"/>
      <c r="H514" s="63"/>
      <c r="I514" s="118"/>
      <c r="J514" s="44"/>
    </row>
    <row r="515" spans="1:10" s="1" customFormat="1" ht="12.75" customHeight="1">
      <c r="A515" s="3" t="s">
        <v>1</v>
      </c>
      <c r="B515" s="260">
        <f>SUM(C515:E515)</f>
        <v>1058.64453</v>
      </c>
      <c r="C515" s="261">
        <f>C521+C527+C533+C545+C557+C539+C551</f>
        <v>560.27205</v>
      </c>
      <c r="D515" s="261">
        <f>D521+D527+D533+D545+D557+D539+D551</f>
        <v>479.2744799999999</v>
      </c>
      <c r="E515" s="261">
        <f>E521+E527+E533+E545+E557+E539+E551</f>
        <v>19.098</v>
      </c>
      <c r="F515" s="124">
        <f>SUM(G515:I515)</f>
        <v>0</v>
      </c>
      <c r="G515" s="125"/>
      <c r="H515" s="125"/>
      <c r="I515" s="125"/>
      <c r="J515" s="48"/>
    </row>
    <row r="516" spans="1:10" s="1" customFormat="1" ht="30" customHeight="1">
      <c r="A516" s="114" t="s">
        <v>132</v>
      </c>
      <c r="B516" s="115"/>
      <c r="C516" s="116"/>
      <c r="D516" s="116"/>
      <c r="E516" s="116"/>
      <c r="F516" s="117"/>
      <c r="G516" s="118"/>
      <c r="H516" s="63"/>
      <c r="I516" s="118"/>
      <c r="J516" s="44"/>
    </row>
    <row r="517" spans="1:10" s="1" customFormat="1" ht="12.75" customHeight="1">
      <c r="A517" s="3" t="s">
        <v>1</v>
      </c>
      <c r="B517" s="54"/>
      <c r="C517" s="21"/>
      <c r="D517" s="21"/>
      <c r="E517" s="21"/>
      <c r="F517" s="64"/>
      <c r="G517" s="65"/>
      <c r="H517" s="66"/>
      <c r="I517" s="65"/>
      <c r="J517" s="48"/>
    </row>
    <row r="518" spans="1:10" s="1" customFormat="1" ht="12.75" customHeight="1">
      <c r="A518" s="4" t="s">
        <v>3</v>
      </c>
      <c r="B518" s="366"/>
      <c r="C518" s="9"/>
      <c r="D518" s="9"/>
      <c r="E518" s="9"/>
      <c r="F518" s="37"/>
      <c r="G518" s="9"/>
      <c r="H518" s="17"/>
      <c r="I518" s="9"/>
      <c r="J518" s="44"/>
    </row>
    <row r="519" spans="1:10" s="1" customFormat="1" ht="12.75" customHeight="1">
      <c r="A519" s="4" t="s">
        <v>74</v>
      </c>
      <c r="B519" s="8"/>
      <c r="C519" s="10"/>
      <c r="D519" s="10"/>
      <c r="E519" s="10"/>
      <c r="F519" s="39"/>
      <c r="G519" s="8"/>
      <c r="H519" s="45"/>
      <c r="I519" s="8"/>
      <c r="J519" s="44"/>
    </row>
    <row r="520" spans="1:10" s="1" customFormat="1" ht="30" customHeight="1">
      <c r="A520" s="114" t="s">
        <v>42</v>
      </c>
      <c r="B520" s="115"/>
      <c r="C520" s="116"/>
      <c r="D520" s="116"/>
      <c r="E520" s="116"/>
      <c r="F520" s="117"/>
      <c r="G520" s="118"/>
      <c r="H520" s="63"/>
      <c r="I520" s="118"/>
      <c r="J520" s="44"/>
    </row>
    <row r="521" spans="1:10" s="1" customFormat="1" ht="12.75" customHeight="1">
      <c r="A521" s="3" t="s">
        <v>1</v>
      </c>
      <c r="B521" s="260">
        <f>SUM(C521:E521)</f>
        <v>299.485035</v>
      </c>
      <c r="C521" s="354">
        <v>106.92178999999999</v>
      </c>
      <c r="D521" s="354">
        <v>192.563245</v>
      </c>
      <c r="E521" s="354"/>
      <c r="F521" s="267">
        <f>SUM(G521:I521)</f>
        <v>0</v>
      </c>
      <c r="G521" s="268"/>
      <c r="H521" s="268"/>
      <c r="I521" s="268"/>
      <c r="J521" s="48"/>
    </row>
    <row r="522" spans="1:10" s="1" customFormat="1" ht="15" customHeight="1">
      <c r="A522" s="3" t="s">
        <v>2</v>
      </c>
      <c r="B522" s="5" t="e">
        <f>SUM(#REF!)+B523</f>
        <v>#REF!</v>
      </c>
      <c r="C522" s="127" t="e">
        <f>SUM(#REF!)+C525</f>
        <v>#REF!</v>
      </c>
      <c r="D522" s="128" t="e">
        <f>B522-C522-E522</f>
        <v>#REF!</v>
      </c>
      <c r="E522" s="127" t="e">
        <f>SUM(#REF!)</f>
        <v>#REF!</v>
      </c>
      <c r="F522" s="129"/>
      <c r="G522" s="128"/>
      <c r="H522" s="17"/>
      <c r="I522" s="128"/>
      <c r="J522" s="48"/>
    </row>
    <row r="523" spans="1:10" s="1" customFormat="1" ht="12.75" customHeight="1">
      <c r="A523" s="4" t="s">
        <v>3</v>
      </c>
      <c r="B523" s="145"/>
      <c r="C523" s="9"/>
      <c r="D523" s="9"/>
      <c r="E523" s="9"/>
      <c r="F523" s="37"/>
      <c r="G523" s="9"/>
      <c r="H523" s="17"/>
      <c r="I523" s="9"/>
      <c r="J523" s="48"/>
    </row>
    <row r="524" spans="1:10" s="1" customFormat="1" ht="12.75" customHeight="1">
      <c r="A524" s="4" t="s">
        <v>74</v>
      </c>
      <c r="B524" s="371"/>
      <c r="C524" s="10"/>
      <c r="D524" s="10"/>
      <c r="E524" s="10"/>
      <c r="F524" s="39"/>
      <c r="G524" s="8"/>
      <c r="H524" s="45"/>
      <c r="I524" s="8"/>
      <c r="J524" s="48"/>
    </row>
    <row r="525" spans="1:10" s="1" customFormat="1" ht="12.75" customHeight="1">
      <c r="A525" s="23" t="s">
        <v>117</v>
      </c>
      <c r="B525" s="8"/>
      <c r="C525" s="131">
        <f>B525</f>
        <v>0</v>
      </c>
      <c r="D525" s="10"/>
      <c r="E525" s="10"/>
      <c r="F525" s="39"/>
      <c r="G525" s="8"/>
      <c r="H525" s="45"/>
      <c r="I525" s="8"/>
      <c r="J525" s="44"/>
    </row>
    <row r="526" spans="1:10" s="1" customFormat="1" ht="30" customHeight="1">
      <c r="A526" s="114" t="s">
        <v>43</v>
      </c>
      <c r="B526" s="115"/>
      <c r="C526" s="116"/>
      <c r="D526" s="116"/>
      <c r="E526" s="116"/>
      <c r="F526" s="117"/>
      <c r="G526" s="118"/>
      <c r="H526" s="63"/>
      <c r="I526" s="118"/>
      <c r="J526" s="44"/>
    </row>
    <row r="527" spans="1:10" s="1" customFormat="1" ht="12.75" customHeight="1">
      <c r="A527" s="3" t="s">
        <v>1</v>
      </c>
      <c r="B527" s="260">
        <f>SUM(C527:E527)</f>
        <v>194.417735</v>
      </c>
      <c r="C527" s="354">
        <v>103.46477</v>
      </c>
      <c r="D527" s="354">
        <v>90.95296499999999</v>
      </c>
      <c r="E527" s="354"/>
      <c r="F527" s="267">
        <f>SUM(G527:I527)</f>
        <v>0</v>
      </c>
      <c r="G527" s="268"/>
      <c r="H527" s="268"/>
      <c r="I527" s="268"/>
      <c r="J527" s="48"/>
    </row>
    <row r="528" spans="1:10" s="1" customFormat="1" ht="15" customHeight="1">
      <c r="A528" s="3" t="s">
        <v>2</v>
      </c>
      <c r="B528" s="5" t="e">
        <f>SUM(#REF!)+B529</f>
        <v>#REF!</v>
      </c>
      <c r="C528" s="127" t="e">
        <f>SUM(#REF!)+C531</f>
        <v>#REF!</v>
      </c>
      <c r="D528" s="128" t="e">
        <f>B528-C528-E528</f>
        <v>#REF!</v>
      </c>
      <c r="E528" s="127" t="e">
        <f>SUM(#REF!)</f>
        <v>#REF!</v>
      </c>
      <c r="F528" s="129"/>
      <c r="G528" s="128"/>
      <c r="H528" s="17"/>
      <c r="I528" s="128"/>
      <c r="J528" s="84"/>
    </row>
    <row r="529" spans="1:10" s="1" customFormat="1" ht="12.75" customHeight="1">
      <c r="A529" s="4" t="s">
        <v>3</v>
      </c>
      <c r="B529" s="145"/>
      <c r="C529" s="9"/>
      <c r="D529" s="9"/>
      <c r="E529" s="9"/>
      <c r="F529" s="37"/>
      <c r="G529" s="9"/>
      <c r="H529" s="17"/>
      <c r="I529" s="9"/>
      <c r="J529" s="44"/>
    </row>
    <row r="530" spans="1:10" s="1" customFormat="1" ht="12.75" customHeight="1">
      <c r="A530" s="4" t="s">
        <v>74</v>
      </c>
      <c r="B530" s="371"/>
      <c r="C530" s="10"/>
      <c r="D530" s="10"/>
      <c r="E530" s="10"/>
      <c r="F530" s="39"/>
      <c r="G530" s="8"/>
      <c r="H530" s="45"/>
      <c r="I530" s="8"/>
      <c r="J530" s="44"/>
    </row>
    <row r="531" spans="1:10" s="1" customFormat="1" ht="12.75" customHeight="1">
      <c r="A531" s="23" t="s">
        <v>117</v>
      </c>
      <c r="B531" s="8"/>
      <c r="C531" s="131">
        <f>B531</f>
        <v>0</v>
      </c>
      <c r="D531" s="10"/>
      <c r="E531" s="10"/>
      <c r="F531" s="39"/>
      <c r="G531" s="8"/>
      <c r="H531" s="45"/>
      <c r="I531" s="8"/>
      <c r="J531" s="44"/>
    </row>
    <row r="532" spans="1:10" s="1" customFormat="1" ht="30" customHeight="1">
      <c r="A532" s="114" t="s">
        <v>44</v>
      </c>
      <c r="B532" s="223"/>
      <c r="C532" s="224"/>
      <c r="D532" s="224"/>
      <c r="E532" s="224"/>
      <c r="F532" s="117"/>
      <c r="G532" s="118"/>
      <c r="H532" s="63"/>
      <c r="I532" s="118"/>
      <c r="J532" s="44"/>
    </row>
    <row r="533" spans="1:10" s="1" customFormat="1" ht="12.75" customHeight="1">
      <c r="A533" s="3" t="s">
        <v>1</v>
      </c>
      <c r="B533" s="260">
        <f>SUM(C533:E533)</f>
        <v>143.60828</v>
      </c>
      <c r="C533" s="354">
        <v>54.65929</v>
      </c>
      <c r="D533" s="354">
        <v>88.94899000000001</v>
      </c>
      <c r="E533" s="354"/>
      <c r="F533" s="267">
        <f>SUM(G533:I533)</f>
        <v>0</v>
      </c>
      <c r="G533" s="268"/>
      <c r="H533" s="268"/>
      <c r="I533" s="268"/>
      <c r="J533" s="48"/>
    </row>
    <row r="534" spans="1:10" s="1" customFormat="1" ht="15" customHeight="1">
      <c r="A534" s="3" t="s">
        <v>2</v>
      </c>
      <c r="B534" s="5" t="e">
        <f>SUM(#REF!)+B535</f>
        <v>#REF!</v>
      </c>
      <c r="C534" s="127" t="e">
        <f>SUM(#REF!)+C537</f>
        <v>#REF!</v>
      </c>
      <c r="D534" s="128" t="e">
        <f>B534-C534-E534</f>
        <v>#REF!</v>
      </c>
      <c r="E534" s="127" t="e">
        <f>SUM(#REF!)</f>
        <v>#REF!</v>
      </c>
      <c r="F534" s="129"/>
      <c r="G534" s="128"/>
      <c r="H534" s="17"/>
      <c r="I534" s="128"/>
      <c r="J534" s="44"/>
    </row>
    <row r="535" spans="1:10" s="1" customFormat="1" ht="12.75" customHeight="1">
      <c r="A535" s="4" t="s">
        <v>3</v>
      </c>
      <c r="B535" s="145"/>
      <c r="C535" s="9"/>
      <c r="D535" s="9"/>
      <c r="E535" s="9"/>
      <c r="F535" s="37"/>
      <c r="G535" s="9"/>
      <c r="H535" s="17"/>
      <c r="I535" s="9"/>
      <c r="J535" s="44"/>
    </row>
    <row r="536" spans="1:10" s="1" customFormat="1" ht="12.75" customHeight="1">
      <c r="A536" s="4" t="s">
        <v>74</v>
      </c>
      <c r="B536" s="371"/>
      <c r="C536" s="10"/>
      <c r="D536" s="10"/>
      <c r="E536" s="10"/>
      <c r="F536" s="39"/>
      <c r="G536" s="8"/>
      <c r="H536" s="45"/>
      <c r="I536" s="8"/>
      <c r="J536" s="44"/>
    </row>
    <row r="537" spans="1:10" s="1" customFormat="1" ht="12.75" customHeight="1">
      <c r="A537" s="23" t="s">
        <v>117</v>
      </c>
      <c r="B537" s="8"/>
      <c r="C537" s="131">
        <f>B537</f>
        <v>0</v>
      </c>
      <c r="D537" s="10"/>
      <c r="E537" s="10"/>
      <c r="F537" s="39"/>
      <c r="G537" s="8"/>
      <c r="H537" s="45"/>
      <c r="I537" s="8"/>
      <c r="J537" s="44"/>
    </row>
    <row r="538" spans="1:10" s="1" customFormat="1" ht="30" customHeight="1">
      <c r="A538" s="114" t="s">
        <v>40</v>
      </c>
      <c r="B538" s="115"/>
      <c r="C538" s="116"/>
      <c r="D538" s="116"/>
      <c r="E538" s="116"/>
      <c r="F538" s="117"/>
      <c r="G538" s="118"/>
      <c r="H538" s="63"/>
      <c r="I538" s="118"/>
      <c r="J538" s="44"/>
    </row>
    <row r="539" spans="1:10" s="1" customFormat="1" ht="12.75" customHeight="1">
      <c r="A539" s="3" t="s">
        <v>1</v>
      </c>
      <c r="B539" s="260">
        <f>SUM(C539:E539)</f>
        <v>350.11602</v>
      </c>
      <c r="C539" s="354">
        <v>277.2277</v>
      </c>
      <c r="D539" s="354">
        <v>72.88831999999996</v>
      </c>
      <c r="E539" s="354"/>
      <c r="F539" s="267">
        <f>SUM(G539:I539)</f>
        <v>0</v>
      </c>
      <c r="G539" s="268"/>
      <c r="H539" s="268"/>
      <c r="I539" s="268"/>
      <c r="J539" s="48"/>
    </row>
    <row r="540" spans="1:10" s="1" customFormat="1" ht="15" customHeight="1">
      <c r="A540" s="3" t="s">
        <v>2</v>
      </c>
      <c r="B540" s="5" t="e">
        <f>SUM(#REF!)+B541</f>
        <v>#REF!</v>
      </c>
      <c r="C540" s="127" t="e">
        <f>SUM(#REF!)+C543</f>
        <v>#REF!</v>
      </c>
      <c r="D540" s="127" t="e">
        <f>B540-C540-E540</f>
        <v>#REF!</v>
      </c>
      <c r="E540" s="127" t="e">
        <f>SUM(#REF!)</f>
        <v>#REF!</v>
      </c>
      <c r="F540" s="129"/>
      <c r="G540" s="128"/>
      <c r="H540" s="17"/>
      <c r="I540" s="128"/>
      <c r="J540" s="44"/>
    </row>
    <row r="541" spans="1:10" s="1" customFormat="1" ht="12.75" customHeight="1">
      <c r="A541" s="4" t="s">
        <v>3</v>
      </c>
      <c r="B541" s="145"/>
      <c r="C541" s="9"/>
      <c r="D541" s="9"/>
      <c r="E541" s="9"/>
      <c r="F541" s="37"/>
      <c r="G541" s="9"/>
      <c r="H541" s="17"/>
      <c r="I541" s="9"/>
      <c r="J541" s="44"/>
    </row>
    <row r="542" spans="1:10" s="1" customFormat="1" ht="12.75" customHeight="1">
      <c r="A542" s="4" t="s">
        <v>74</v>
      </c>
      <c r="B542" s="371"/>
      <c r="C542" s="10"/>
      <c r="D542" s="10"/>
      <c r="E542" s="10"/>
      <c r="F542" s="39"/>
      <c r="G542" s="8"/>
      <c r="H542" s="45"/>
      <c r="I542" s="8"/>
      <c r="J542" s="44"/>
    </row>
    <row r="543" spans="1:10" s="1" customFormat="1" ht="12.75" customHeight="1">
      <c r="A543" s="23" t="s">
        <v>117</v>
      </c>
      <c r="B543" s="8"/>
      <c r="C543" s="131">
        <f>B543</f>
        <v>0</v>
      </c>
      <c r="D543" s="10"/>
      <c r="E543" s="10"/>
      <c r="F543" s="39"/>
      <c r="G543" s="8"/>
      <c r="H543" s="45"/>
      <c r="I543" s="8"/>
      <c r="J543" s="44"/>
    </row>
    <row r="544" spans="1:10" s="1" customFormat="1" ht="30" customHeight="1">
      <c r="A544" s="114" t="s">
        <v>254</v>
      </c>
      <c r="B544" s="115"/>
      <c r="C544" s="116"/>
      <c r="D544" s="116"/>
      <c r="E544" s="116"/>
      <c r="F544" s="117"/>
      <c r="G544" s="118"/>
      <c r="H544" s="63"/>
      <c r="I544" s="118"/>
      <c r="J544" s="44"/>
    </row>
    <row r="545" spans="1:10" s="1" customFormat="1" ht="12.75" customHeight="1">
      <c r="A545" s="3" t="s">
        <v>1</v>
      </c>
      <c r="B545" s="260">
        <f>SUM(C545:E545)</f>
        <v>17.420279999999998</v>
      </c>
      <c r="C545" s="354">
        <v>0</v>
      </c>
      <c r="D545" s="354">
        <v>17.420279999999998</v>
      </c>
      <c r="E545" s="354"/>
      <c r="F545" s="267">
        <f>SUM(G545:I545)</f>
        <v>0</v>
      </c>
      <c r="G545" s="268"/>
      <c r="H545" s="268"/>
      <c r="I545" s="268"/>
      <c r="J545" s="48"/>
    </row>
    <row r="546" spans="1:10" s="1" customFormat="1" ht="15" customHeight="1">
      <c r="A546" s="3" t="s">
        <v>2</v>
      </c>
      <c r="B546" s="5" t="e">
        <f>SUM(#REF!)+B547</f>
        <v>#REF!</v>
      </c>
      <c r="C546" s="127" t="e">
        <f>SUM(#REF!)+C549</f>
        <v>#REF!</v>
      </c>
      <c r="D546" s="128" t="e">
        <f>B546-C546-E546</f>
        <v>#REF!</v>
      </c>
      <c r="E546" s="127" t="e">
        <f>SUM(#REF!)</f>
        <v>#REF!</v>
      </c>
      <c r="F546" s="129"/>
      <c r="G546" s="128"/>
      <c r="H546" s="17"/>
      <c r="I546" s="128"/>
      <c r="J546" s="44"/>
    </row>
    <row r="547" spans="1:10" s="1" customFormat="1" ht="12.75" customHeight="1">
      <c r="A547" s="4" t="s">
        <v>3</v>
      </c>
      <c r="B547" s="145"/>
      <c r="C547" s="9"/>
      <c r="D547" s="9"/>
      <c r="E547" s="9"/>
      <c r="F547" s="37"/>
      <c r="G547" s="9"/>
      <c r="H547" s="17"/>
      <c r="I547" s="9"/>
      <c r="J547" s="44"/>
    </row>
    <row r="548" spans="1:10" s="1" customFormat="1" ht="12.75" customHeight="1">
      <c r="A548" s="4" t="s">
        <v>74</v>
      </c>
      <c r="B548" s="371"/>
      <c r="C548" s="10"/>
      <c r="D548" s="10"/>
      <c r="E548" s="10"/>
      <c r="F548" s="39"/>
      <c r="G548" s="8"/>
      <c r="H548" s="45"/>
      <c r="I548" s="8"/>
      <c r="J548" s="84"/>
    </row>
    <row r="549" spans="1:10" s="1" customFormat="1" ht="12.75" customHeight="1">
      <c r="A549" s="23" t="s">
        <v>117</v>
      </c>
      <c r="B549" s="8"/>
      <c r="C549" s="131">
        <f>B549</f>
        <v>0</v>
      </c>
      <c r="D549" s="10"/>
      <c r="E549" s="10"/>
      <c r="F549" s="39"/>
      <c r="G549" s="8"/>
      <c r="H549" s="45"/>
      <c r="I549" s="8"/>
      <c r="J549" s="44"/>
    </row>
    <row r="550" spans="1:10" s="1" customFormat="1" ht="30" customHeight="1">
      <c r="A550" s="114" t="s">
        <v>272</v>
      </c>
      <c r="B550" s="115"/>
      <c r="C550" s="116"/>
      <c r="D550" s="116"/>
      <c r="E550" s="116"/>
      <c r="F550" s="117"/>
      <c r="G550" s="118"/>
      <c r="H550" s="63"/>
      <c r="I550" s="118"/>
      <c r="J550" s="44"/>
    </row>
    <row r="551" spans="1:10" s="1" customFormat="1" ht="12.75" customHeight="1">
      <c r="A551" s="3" t="s">
        <v>1</v>
      </c>
      <c r="B551" s="260">
        <f>SUM(C551:E551)</f>
        <v>34.49918</v>
      </c>
      <c r="C551" s="354">
        <v>17.9985</v>
      </c>
      <c r="D551" s="354">
        <v>16.500680000000003</v>
      </c>
      <c r="E551" s="354"/>
      <c r="F551" s="267">
        <f>SUM(G551:I551)</f>
        <v>0</v>
      </c>
      <c r="G551" s="268"/>
      <c r="H551" s="268"/>
      <c r="I551" s="268"/>
      <c r="J551" s="48"/>
    </row>
    <row r="552" spans="1:10" s="1" customFormat="1" ht="15" customHeight="1">
      <c r="A552" s="3" t="s">
        <v>2</v>
      </c>
      <c r="B552" s="5" t="e">
        <f>SUM(#REF!)+B553</f>
        <v>#REF!</v>
      </c>
      <c r="C552" s="127" t="e">
        <f>SUM(#REF!)+C555</f>
        <v>#REF!</v>
      </c>
      <c r="D552" s="128" t="e">
        <f>B552-C552-E552</f>
        <v>#REF!</v>
      </c>
      <c r="E552" s="127" t="e">
        <f>SUM(#REF!)</f>
        <v>#REF!</v>
      </c>
      <c r="F552" s="129"/>
      <c r="G552" s="128"/>
      <c r="H552" s="17"/>
      <c r="I552" s="128"/>
      <c r="J552" s="84"/>
    </row>
    <row r="553" spans="1:10" s="1" customFormat="1" ht="12.75" customHeight="1">
      <c r="A553" s="4" t="s">
        <v>3</v>
      </c>
      <c r="B553" s="145"/>
      <c r="C553" s="9"/>
      <c r="D553" s="9"/>
      <c r="E553" s="9"/>
      <c r="F553" s="37"/>
      <c r="G553" s="9"/>
      <c r="H553" s="17"/>
      <c r="I553" s="9"/>
      <c r="J553" s="44"/>
    </row>
    <row r="554" spans="1:10" s="1" customFormat="1" ht="12.75" customHeight="1">
      <c r="A554" s="4" t="s">
        <v>74</v>
      </c>
      <c r="B554" s="371"/>
      <c r="C554" s="10"/>
      <c r="D554" s="10"/>
      <c r="E554" s="10"/>
      <c r="F554" s="39"/>
      <c r="G554" s="8"/>
      <c r="H554" s="45"/>
      <c r="I554" s="8"/>
      <c r="J554" s="44"/>
    </row>
    <row r="555" spans="1:10" s="1" customFormat="1" ht="12.75" customHeight="1">
      <c r="A555" s="23" t="s">
        <v>117</v>
      </c>
      <c r="B555" s="8"/>
      <c r="C555" s="131">
        <f>B555</f>
        <v>0</v>
      </c>
      <c r="D555" s="10"/>
      <c r="E555" s="10"/>
      <c r="F555" s="39"/>
      <c r="G555" s="8"/>
      <c r="H555" s="45"/>
      <c r="I555" s="8"/>
      <c r="J555" s="44"/>
    </row>
    <row r="556" spans="1:10" s="1" customFormat="1" ht="30" customHeight="1">
      <c r="A556" s="114" t="s">
        <v>152</v>
      </c>
      <c r="B556" s="115"/>
      <c r="C556" s="116"/>
      <c r="D556" s="116"/>
      <c r="E556" s="116"/>
      <c r="F556" s="117"/>
      <c r="G556" s="118"/>
      <c r="H556" s="63"/>
      <c r="I556" s="118"/>
      <c r="J556" s="44"/>
    </row>
    <row r="557" spans="1:10" s="1" customFormat="1" ht="12.75" customHeight="1">
      <c r="A557" s="3" t="s">
        <v>1</v>
      </c>
      <c r="B557" s="260">
        <f>SUM(C557:E557)</f>
        <v>19.098</v>
      </c>
      <c r="C557" s="354">
        <v>0</v>
      </c>
      <c r="D557" s="354">
        <v>0</v>
      </c>
      <c r="E557" s="354">
        <v>19.098</v>
      </c>
      <c r="F557" s="267">
        <f>SUM(G557:I557)</f>
        <v>0</v>
      </c>
      <c r="G557" s="268"/>
      <c r="H557" s="268"/>
      <c r="I557" s="268"/>
      <c r="J557" s="48"/>
    </row>
    <row r="558" spans="1:10" s="1" customFormat="1" ht="15" customHeight="1">
      <c r="A558" s="3" t="s">
        <v>2</v>
      </c>
      <c r="B558" s="5" t="e">
        <f>SUM(#REF!)+B559</f>
        <v>#REF!</v>
      </c>
      <c r="C558" s="299" t="e">
        <f>SUM(#REF!)+C561+0.94</f>
        <v>#REF!</v>
      </c>
      <c r="D558" s="128" t="e">
        <f>B558-C558-E558</f>
        <v>#REF!</v>
      </c>
      <c r="E558" s="127" t="e">
        <f>SUM(#REF!)</f>
        <v>#REF!</v>
      </c>
      <c r="F558" s="129"/>
      <c r="G558" s="128"/>
      <c r="H558" s="17"/>
      <c r="I558" s="128"/>
      <c r="J558" s="84"/>
    </row>
    <row r="559" spans="1:10" s="1" customFormat="1" ht="12.75" customHeight="1">
      <c r="A559" s="4" t="s">
        <v>3</v>
      </c>
      <c r="B559" s="145"/>
      <c r="C559" s="9"/>
      <c r="D559" s="9"/>
      <c r="E559" s="9"/>
      <c r="F559" s="37"/>
      <c r="G559" s="9"/>
      <c r="H559" s="17"/>
      <c r="I559" s="9"/>
      <c r="J559" s="44"/>
    </row>
    <row r="560" spans="1:10" s="1" customFormat="1" ht="12.75" customHeight="1">
      <c r="A560" s="4" t="s">
        <v>74</v>
      </c>
      <c r="B560" s="371"/>
      <c r="C560" s="10"/>
      <c r="D560" s="10"/>
      <c r="E560" s="10"/>
      <c r="F560" s="39"/>
      <c r="G560" s="8"/>
      <c r="H560" s="45"/>
      <c r="I560" s="8"/>
      <c r="J560" s="44"/>
    </row>
    <row r="561" spans="1:10" s="1" customFormat="1" ht="12.75" customHeight="1">
      <c r="A561" s="23" t="s">
        <v>117</v>
      </c>
      <c r="B561" s="8"/>
      <c r="C561" s="131">
        <f>B561</f>
        <v>0</v>
      </c>
      <c r="D561" s="10"/>
      <c r="E561" s="10"/>
      <c r="F561" s="39"/>
      <c r="G561" s="8"/>
      <c r="H561" s="45"/>
      <c r="I561" s="8"/>
      <c r="J561" s="44"/>
    </row>
    <row r="562" spans="1:10" s="1" customFormat="1" ht="33.75" customHeight="1">
      <c r="A562" s="114" t="s">
        <v>119</v>
      </c>
      <c r="B562" s="115"/>
      <c r="C562" s="116"/>
      <c r="D562" s="116"/>
      <c r="E562" s="116"/>
      <c r="F562" s="117"/>
      <c r="G562" s="118"/>
      <c r="H562" s="63"/>
      <c r="I562" s="118"/>
      <c r="J562" s="44"/>
    </row>
    <row r="563" spans="1:10" s="1" customFormat="1" ht="12.75" customHeight="1">
      <c r="A563" s="3" t="s">
        <v>1</v>
      </c>
      <c r="B563" s="260">
        <f>SUM(C563:E563)</f>
        <v>1830.00169</v>
      </c>
      <c r="C563" s="262">
        <f>C577+C583+C589+C595+C601</f>
        <v>1154.4674300000001</v>
      </c>
      <c r="D563" s="262">
        <f>D577+D583+D589+D595+D601</f>
        <v>462.4813999999999</v>
      </c>
      <c r="E563" s="262">
        <f>E577+E583+E589+E595+E601</f>
        <v>213.05286</v>
      </c>
      <c r="F563" s="124">
        <f>SUM(G563:I563)</f>
        <v>0</v>
      </c>
      <c r="G563" s="125"/>
      <c r="H563" s="125"/>
      <c r="I563" s="125"/>
      <c r="J563" s="48"/>
    </row>
    <row r="564" spans="1:10" s="1" customFormat="1" ht="30" customHeight="1">
      <c r="A564" s="114" t="s">
        <v>133</v>
      </c>
      <c r="B564" s="115"/>
      <c r="C564" s="116"/>
      <c r="D564" s="116"/>
      <c r="E564" s="116"/>
      <c r="F564" s="117"/>
      <c r="G564" s="118"/>
      <c r="H564" s="63"/>
      <c r="I564" s="118"/>
      <c r="J564" s="44"/>
    </row>
    <row r="565" spans="1:10" s="1" customFormat="1" ht="12.75" customHeight="1">
      <c r="A565" s="3" t="s">
        <v>1</v>
      </c>
      <c r="B565" s="54"/>
      <c r="C565" s="21"/>
      <c r="D565" s="21"/>
      <c r="E565" s="21"/>
      <c r="F565" s="64"/>
      <c r="G565" s="65"/>
      <c r="H565" s="66"/>
      <c r="I565" s="65"/>
      <c r="J565" s="48"/>
    </row>
    <row r="566" spans="1:10" s="1" customFormat="1" ht="15" customHeight="1">
      <c r="A566" s="3" t="s">
        <v>2</v>
      </c>
      <c r="B566" s="54"/>
      <c r="C566" s="21"/>
      <c r="D566" s="21"/>
      <c r="E566" s="21"/>
      <c r="F566" s="64"/>
      <c r="G566" s="65"/>
      <c r="H566" s="66"/>
      <c r="I566" s="65"/>
      <c r="J566" s="44"/>
    </row>
    <row r="567" spans="1:10" s="1" customFormat="1" ht="12.75" customHeight="1">
      <c r="A567" s="4" t="s">
        <v>3</v>
      </c>
      <c r="B567" s="366"/>
      <c r="C567" s="9"/>
      <c r="D567" s="9"/>
      <c r="E567" s="9"/>
      <c r="F567" s="37"/>
      <c r="G567" s="9"/>
      <c r="H567" s="17"/>
      <c r="I567" s="9"/>
      <c r="J567" s="44"/>
    </row>
    <row r="568" spans="1:10" s="1" customFormat="1" ht="15">
      <c r="A568" s="4" t="s">
        <v>74</v>
      </c>
      <c r="B568" s="8"/>
      <c r="C568" s="10"/>
      <c r="D568" s="10"/>
      <c r="E568" s="10"/>
      <c r="F568" s="39"/>
      <c r="G568" s="8"/>
      <c r="H568" s="45"/>
      <c r="I568" s="8"/>
      <c r="J568" s="44"/>
    </row>
    <row r="569" spans="1:10" s="230" customFormat="1" ht="56.25">
      <c r="A569" s="225" t="s">
        <v>120</v>
      </c>
      <c r="B569" s="226"/>
      <c r="C569" s="227"/>
      <c r="D569" s="227"/>
      <c r="E569" s="227"/>
      <c r="F569" s="228"/>
      <c r="G569" s="226"/>
      <c r="H569" s="229"/>
      <c r="I569" s="226"/>
      <c r="J569" s="44"/>
    </row>
    <row r="570" spans="1:10" s="230" customFormat="1" ht="15">
      <c r="A570" s="231" t="s">
        <v>1</v>
      </c>
      <c r="B570" s="232">
        <f>B577+B583+B589</f>
        <v>1112.92506</v>
      </c>
      <c r="C570" s="233"/>
      <c r="D570" s="233"/>
      <c r="E570" s="233"/>
      <c r="F570" s="234"/>
      <c r="G570" s="235"/>
      <c r="H570" s="235"/>
      <c r="I570" s="235"/>
      <c r="J570" s="44"/>
    </row>
    <row r="571" spans="1:10" s="230" customFormat="1" ht="56.25">
      <c r="A571" s="225" t="s">
        <v>216</v>
      </c>
      <c r="B571" s="226"/>
      <c r="C571" s="227"/>
      <c r="D571" s="227"/>
      <c r="E571" s="227"/>
      <c r="F571" s="228"/>
      <c r="G571" s="226"/>
      <c r="H571" s="229"/>
      <c r="I571" s="226"/>
      <c r="J571" s="44"/>
    </row>
    <row r="572" spans="1:10" s="230" customFormat="1" ht="11.25">
      <c r="A572" s="231" t="s">
        <v>1</v>
      </c>
      <c r="B572" s="236"/>
      <c r="C572" s="237"/>
      <c r="D572" s="237"/>
      <c r="E572" s="237"/>
      <c r="F572" s="238"/>
      <c r="G572" s="236"/>
      <c r="H572" s="239"/>
      <c r="I572" s="236"/>
      <c r="J572" s="44"/>
    </row>
    <row r="573" spans="1:10" s="230" customFormat="1" ht="33.75">
      <c r="A573" s="231" t="s">
        <v>2</v>
      </c>
      <c r="B573" s="236"/>
      <c r="C573" s="237"/>
      <c r="D573" s="237"/>
      <c r="E573" s="237"/>
      <c r="F573" s="238"/>
      <c r="G573" s="236"/>
      <c r="H573" s="239"/>
      <c r="I573" s="236"/>
      <c r="J573" s="44"/>
    </row>
    <row r="574" spans="1:10" s="230" customFormat="1" ht="15">
      <c r="A574" s="240" t="s">
        <v>3</v>
      </c>
      <c r="B574" s="232"/>
      <c r="C574" s="241"/>
      <c r="D574" s="241"/>
      <c r="E574" s="241"/>
      <c r="F574" s="242"/>
      <c r="G574" s="241"/>
      <c r="H574" s="243"/>
      <c r="I574" s="241"/>
      <c r="J574" s="44"/>
    </row>
    <row r="575" spans="1:10" s="230" customFormat="1" ht="15">
      <c r="A575" s="240" t="s">
        <v>74</v>
      </c>
      <c r="B575" s="244"/>
      <c r="C575" s="245"/>
      <c r="D575" s="245"/>
      <c r="E575" s="245"/>
      <c r="F575" s="246"/>
      <c r="G575" s="244"/>
      <c r="H575" s="247"/>
      <c r="I575" s="244"/>
      <c r="J575" s="44"/>
    </row>
    <row r="576" spans="1:10" s="1" customFormat="1" ht="30" customHeight="1">
      <c r="A576" s="114" t="s">
        <v>45</v>
      </c>
      <c r="B576" s="115"/>
      <c r="C576" s="116"/>
      <c r="D576" s="116"/>
      <c r="E576" s="116"/>
      <c r="F576" s="117"/>
      <c r="G576" s="118"/>
      <c r="H576" s="63"/>
      <c r="I576" s="118"/>
      <c r="J576" s="44"/>
    </row>
    <row r="577" spans="1:10" s="1" customFormat="1" ht="12.75" customHeight="1">
      <c r="A577" s="3" t="s">
        <v>1</v>
      </c>
      <c r="B577" s="260">
        <f>SUM(C577:E577)</f>
        <v>903.51564</v>
      </c>
      <c r="C577" s="354">
        <v>551.42898</v>
      </c>
      <c r="D577" s="354">
        <v>201.21371999999994</v>
      </c>
      <c r="E577" s="354">
        <v>150.87294</v>
      </c>
      <c r="F577" s="267">
        <f>SUM(G577:I577)</f>
        <v>0</v>
      </c>
      <c r="G577" s="268"/>
      <c r="H577" s="268"/>
      <c r="I577" s="268"/>
      <c r="J577" s="48"/>
    </row>
    <row r="578" spans="1:10" s="1" customFormat="1" ht="15" customHeight="1">
      <c r="A578" s="3" t="s">
        <v>2</v>
      </c>
      <c r="B578" s="5" t="e">
        <f>SUM(#REF!)+B579+1.43332</f>
        <v>#REF!</v>
      </c>
      <c r="C578" s="127" t="e">
        <f>SUM(#REF!)+C581</f>
        <v>#REF!</v>
      </c>
      <c r="D578" s="128" t="e">
        <f>B578-C578-E578</f>
        <v>#REF!</v>
      </c>
      <c r="E578" s="127" t="e">
        <f>SUM(#REF!)</f>
        <v>#REF!</v>
      </c>
      <c r="F578" s="129"/>
      <c r="G578" s="128"/>
      <c r="H578" s="17"/>
      <c r="I578" s="128"/>
      <c r="J578" s="82"/>
    </row>
    <row r="579" spans="1:10" s="1" customFormat="1" ht="12.75" customHeight="1">
      <c r="A579" s="4" t="s">
        <v>3</v>
      </c>
      <c r="B579" s="145"/>
      <c r="C579" s="9"/>
      <c r="D579" s="9"/>
      <c r="E579" s="9"/>
      <c r="F579" s="37"/>
      <c r="G579" s="9"/>
      <c r="H579" s="17"/>
      <c r="I579" s="9"/>
      <c r="J579" s="44"/>
    </row>
    <row r="580" spans="1:10" s="1" customFormat="1" ht="15" customHeight="1">
      <c r="A580" s="4" t="s">
        <v>74</v>
      </c>
      <c r="B580" s="371"/>
      <c r="C580" s="8"/>
      <c r="D580" s="8"/>
      <c r="E580" s="8"/>
      <c r="F580" s="39"/>
      <c r="G580" s="8"/>
      <c r="H580" s="45"/>
      <c r="I580" s="8"/>
      <c r="J580" s="44"/>
    </row>
    <row r="581" spans="1:10" s="1" customFormat="1" ht="15" customHeight="1">
      <c r="A581" s="23" t="s">
        <v>117</v>
      </c>
      <c r="B581" s="8"/>
      <c r="C581" s="131">
        <f>B581</f>
        <v>0</v>
      </c>
      <c r="D581" s="8"/>
      <c r="E581" s="8"/>
      <c r="F581" s="39"/>
      <c r="G581" s="8"/>
      <c r="H581" s="45"/>
      <c r="I581" s="8"/>
      <c r="J581" s="44"/>
    </row>
    <row r="582" spans="1:10" s="1" customFormat="1" ht="30" customHeight="1">
      <c r="A582" s="114" t="s">
        <v>46</v>
      </c>
      <c r="B582" s="115"/>
      <c r="C582" s="116"/>
      <c r="D582" s="116"/>
      <c r="E582" s="116"/>
      <c r="F582" s="117"/>
      <c r="G582" s="118"/>
      <c r="H582" s="63"/>
      <c r="I582" s="118"/>
      <c r="J582" s="44"/>
    </row>
    <row r="583" spans="1:10" s="1" customFormat="1" ht="12.75" customHeight="1">
      <c r="A583" s="3" t="s">
        <v>1</v>
      </c>
      <c r="B583" s="260">
        <f>SUM(C583:E583)</f>
        <v>136.26626</v>
      </c>
      <c r="C583" s="354">
        <v>0</v>
      </c>
      <c r="D583" s="354">
        <v>74.08633999999999</v>
      </c>
      <c r="E583" s="354">
        <v>62.179919999999996</v>
      </c>
      <c r="F583" s="267">
        <f>SUM(G583:I583)</f>
        <v>0</v>
      </c>
      <c r="G583" s="268"/>
      <c r="H583" s="268"/>
      <c r="I583" s="268"/>
      <c r="J583" s="48"/>
    </row>
    <row r="584" spans="1:10" s="1" customFormat="1" ht="15" customHeight="1">
      <c r="A584" s="3" t="s">
        <v>2</v>
      </c>
      <c r="B584" s="5" t="e">
        <f>SUM(#REF!)+B585</f>
        <v>#REF!</v>
      </c>
      <c r="C584" s="127" t="e">
        <f>SUM(#REF!)+C587</f>
        <v>#REF!</v>
      </c>
      <c r="D584" s="128" t="e">
        <f>B584-C584-E584</f>
        <v>#REF!</v>
      </c>
      <c r="E584" s="127" t="e">
        <f>SUM(#REF!)</f>
        <v>#REF!</v>
      </c>
      <c r="F584" s="129"/>
      <c r="G584" s="128"/>
      <c r="H584" s="17"/>
      <c r="I584" s="128"/>
      <c r="J584" s="85"/>
    </row>
    <row r="585" spans="1:10" s="1" customFormat="1" ht="12.75" customHeight="1">
      <c r="A585" s="4" t="s">
        <v>3</v>
      </c>
      <c r="B585" s="145"/>
      <c r="C585" s="9"/>
      <c r="D585" s="9"/>
      <c r="E585" s="9"/>
      <c r="F585" s="37"/>
      <c r="G585" s="9"/>
      <c r="H585" s="17"/>
      <c r="I585" s="9"/>
      <c r="J585" s="44"/>
    </row>
    <row r="586" spans="1:10" s="1" customFormat="1" ht="15" customHeight="1">
      <c r="A586" s="4" t="s">
        <v>74</v>
      </c>
      <c r="B586" s="371"/>
      <c r="C586" s="8"/>
      <c r="D586" s="8"/>
      <c r="E586" s="8"/>
      <c r="F586" s="39"/>
      <c r="G586" s="8"/>
      <c r="H586" s="45"/>
      <c r="I586" s="8"/>
      <c r="J586" s="44"/>
    </row>
    <row r="587" spans="1:10" s="1" customFormat="1" ht="15" customHeight="1">
      <c r="A587" s="23" t="s">
        <v>117</v>
      </c>
      <c r="B587" s="8"/>
      <c r="C587" s="131">
        <f>B587</f>
        <v>0</v>
      </c>
      <c r="D587" s="8"/>
      <c r="E587" s="8"/>
      <c r="F587" s="39"/>
      <c r="G587" s="8"/>
      <c r="H587" s="45"/>
      <c r="I587" s="8"/>
      <c r="J587" s="44"/>
    </row>
    <row r="588" spans="1:10" s="1" customFormat="1" ht="30" customHeight="1">
      <c r="A588" s="114" t="s">
        <v>47</v>
      </c>
      <c r="B588" s="115"/>
      <c r="C588" s="116"/>
      <c r="D588" s="116"/>
      <c r="E588" s="116"/>
      <c r="F588" s="117"/>
      <c r="G588" s="118"/>
      <c r="H588" s="63"/>
      <c r="I588" s="118"/>
      <c r="J588" s="44"/>
    </row>
    <row r="589" spans="1:10" s="1" customFormat="1" ht="12.75" customHeight="1">
      <c r="A589" s="3" t="s">
        <v>1</v>
      </c>
      <c r="B589" s="260">
        <f>SUM(C589:E589)</f>
        <v>73.14316000000001</v>
      </c>
      <c r="C589" s="354">
        <v>-0.12279000000000001</v>
      </c>
      <c r="D589" s="354">
        <v>73.26595</v>
      </c>
      <c r="E589" s="354"/>
      <c r="F589" s="267">
        <f>SUM(G589:I589)</f>
        <v>0</v>
      </c>
      <c r="G589" s="268"/>
      <c r="H589" s="268"/>
      <c r="I589" s="268"/>
      <c r="J589" s="48"/>
    </row>
    <row r="590" spans="1:10" s="1" customFormat="1" ht="15" customHeight="1">
      <c r="A590" s="3" t="s">
        <v>2</v>
      </c>
      <c r="B590" s="5" t="e">
        <f>SUM(#REF!)+B591</f>
        <v>#REF!</v>
      </c>
      <c r="C590" s="127" t="e">
        <f>SUM(#REF!)+C593</f>
        <v>#REF!</v>
      </c>
      <c r="D590" s="128" t="e">
        <f>B590-C590-E590</f>
        <v>#REF!</v>
      </c>
      <c r="E590" s="127" t="e">
        <f>SUM(#REF!)</f>
        <v>#REF!</v>
      </c>
      <c r="F590" s="129"/>
      <c r="G590" s="128"/>
      <c r="H590" s="17"/>
      <c r="I590" s="128"/>
      <c r="J590" s="82"/>
    </row>
    <row r="591" spans="1:10" s="1" customFormat="1" ht="12.75" customHeight="1">
      <c r="A591" s="4" t="s">
        <v>3</v>
      </c>
      <c r="B591" s="145"/>
      <c r="C591" s="9"/>
      <c r="D591" s="9"/>
      <c r="E591" s="9"/>
      <c r="F591" s="37"/>
      <c r="G591" s="9"/>
      <c r="H591" s="17"/>
      <c r="I591" s="9"/>
      <c r="J591" s="44"/>
    </row>
    <row r="592" spans="1:10" s="1" customFormat="1" ht="15" customHeight="1">
      <c r="A592" s="4" t="s">
        <v>74</v>
      </c>
      <c r="B592" s="371"/>
      <c r="C592" s="8"/>
      <c r="D592" s="8"/>
      <c r="E592" s="8"/>
      <c r="F592" s="39"/>
      <c r="G592" s="8"/>
      <c r="H592" s="45"/>
      <c r="I592" s="8"/>
      <c r="J592" s="44"/>
    </row>
    <row r="593" spans="1:10" s="1" customFormat="1" ht="15" customHeight="1">
      <c r="A593" s="23" t="s">
        <v>117</v>
      </c>
      <c r="B593" s="8"/>
      <c r="C593" s="131">
        <f>B593</f>
        <v>0</v>
      </c>
      <c r="D593" s="8"/>
      <c r="E593" s="8"/>
      <c r="F593" s="39"/>
      <c r="G593" s="8"/>
      <c r="H593" s="45"/>
      <c r="I593" s="8"/>
      <c r="J593" s="44"/>
    </row>
    <row r="594" spans="1:10" s="1" customFormat="1" ht="30" customHeight="1">
      <c r="A594" s="114" t="s">
        <v>48</v>
      </c>
      <c r="B594" s="115"/>
      <c r="C594" s="116"/>
      <c r="D594" s="116"/>
      <c r="E594" s="116"/>
      <c r="F594" s="117"/>
      <c r="G594" s="118"/>
      <c r="H594" s="63"/>
      <c r="I594" s="118"/>
      <c r="J594" s="44"/>
    </row>
    <row r="595" spans="1:10" s="1" customFormat="1" ht="15" customHeight="1">
      <c r="A595" s="3" t="s">
        <v>1</v>
      </c>
      <c r="B595" s="260">
        <f>SUM(C595:E595)</f>
        <v>519.45703</v>
      </c>
      <c r="C595" s="354">
        <v>425.09984000000003</v>
      </c>
      <c r="D595" s="354">
        <v>94.35719</v>
      </c>
      <c r="E595" s="354"/>
      <c r="F595" s="267">
        <f>SUM(G595:I595)</f>
        <v>0</v>
      </c>
      <c r="G595" s="268"/>
      <c r="H595" s="268"/>
      <c r="I595" s="268"/>
      <c r="J595" s="48"/>
    </row>
    <row r="596" spans="1:10" s="1" customFormat="1" ht="15" customHeight="1">
      <c r="A596" s="3" t="s">
        <v>2</v>
      </c>
      <c r="B596" s="5" t="e">
        <f>SUM(#REF!)+B597</f>
        <v>#REF!</v>
      </c>
      <c r="C596" s="127" t="e">
        <f>SUM(#REF!)+C599</f>
        <v>#REF!</v>
      </c>
      <c r="D596" s="128" t="e">
        <f>B596-C596-E596</f>
        <v>#REF!</v>
      </c>
      <c r="E596" s="127" t="e">
        <f>SUM(#REF!)</f>
        <v>#REF!</v>
      </c>
      <c r="F596" s="129"/>
      <c r="G596" s="128"/>
      <c r="H596" s="17"/>
      <c r="I596" s="128"/>
      <c r="J596" s="44"/>
    </row>
    <row r="597" spans="1:10" s="1" customFormat="1" ht="12.75" customHeight="1">
      <c r="A597" s="4" t="s">
        <v>3</v>
      </c>
      <c r="B597" s="145"/>
      <c r="C597" s="9"/>
      <c r="D597" s="9"/>
      <c r="E597" s="9"/>
      <c r="F597" s="37"/>
      <c r="G597" s="9"/>
      <c r="H597" s="17"/>
      <c r="I597" s="9"/>
      <c r="J597" s="82"/>
    </row>
    <row r="598" spans="1:10" s="1" customFormat="1" ht="15" customHeight="1">
      <c r="A598" s="4" t="s">
        <v>74</v>
      </c>
      <c r="B598" s="371"/>
      <c r="C598" s="8"/>
      <c r="D598" s="8"/>
      <c r="E598" s="8"/>
      <c r="F598" s="39"/>
      <c r="G598" s="8"/>
      <c r="H598" s="45"/>
      <c r="I598" s="8"/>
      <c r="J598" s="44"/>
    </row>
    <row r="599" spans="1:10" s="1" customFormat="1" ht="15" customHeight="1">
      <c r="A599" s="23" t="s">
        <v>117</v>
      </c>
      <c r="B599" s="8"/>
      <c r="C599" s="131">
        <f>B599</f>
        <v>0</v>
      </c>
      <c r="D599" s="8"/>
      <c r="E599" s="8"/>
      <c r="F599" s="39"/>
      <c r="G599" s="8"/>
      <c r="H599" s="45"/>
      <c r="I599" s="8"/>
      <c r="J599" s="51"/>
    </row>
    <row r="600" spans="1:10" s="1" customFormat="1" ht="30" customHeight="1">
      <c r="A600" s="114" t="s">
        <v>49</v>
      </c>
      <c r="B600" s="115"/>
      <c r="C600" s="116"/>
      <c r="D600" s="116"/>
      <c r="E600" s="116"/>
      <c r="F600" s="117"/>
      <c r="G600" s="118"/>
      <c r="H600" s="63"/>
      <c r="I600" s="118"/>
      <c r="J600" s="44"/>
    </row>
    <row r="601" spans="1:10" s="1" customFormat="1" ht="12.75" customHeight="1">
      <c r="A601" s="3" t="s">
        <v>1</v>
      </c>
      <c r="B601" s="260">
        <f>SUM(C601:E601)</f>
        <v>197.6196</v>
      </c>
      <c r="C601" s="354">
        <v>178.0614</v>
      </c>
      <c r="D601" s="354">
        <v>19.5582</v>
      </c>
      <c r="E601" s="354"/>
      <c r="F601" s="267">
        <f>SUM(G601:I601)</f>
        <v>0</v>
      </c>
      <c r="G601" s="268"/>
      <c r="H601" s="268"/>
      <c r="I601" s="268"/>
      <c r="J601" s="48"/>
    </row>
    <row r="602" spans="1:10" s="1" customFormat="1" ht="15" customHeight="1">
      <c r="A602" s="3" t="s">
        <v>2</v>
      </c>
      <c r="B602" s="5" t="e">
        <f>SUM(#REF!)+B603</f>
        <v>#REF!</v>
      </c>
      <c r="C602" s="127" t="e">
        <f>SUM(#REF!)+C605</f>
        <v>#REF!</v>
      </c>
      <c r="D602" s="128" t="e">
        <f>B602-C602-E602</f>
        <v>#REF!</v>
      </c>
      <c r="E602" s="127" t="e">
        <f>SUM(#REF!)</f>
        <v>#REF!</v>
      </c>
      <c r="F602" s="129"/>
      <c r="G602" s="128"/>
      <c r="H602" s="17"/>
      <c r="I602" s="128"/>
      <c r="J602" s="51"/>
    </row>
    <row r="603" spans="1:10" s="1" customFormat="1" ht="12.75" customHeight="1">
      <c r="A603" s="4" t="s">
        <v>3</v>
      </c>
      <c r="B603" s="145"/>
      <c r="C603" s="9"/>
      <c r="D603" s="9"/>
      <c r="E603" s="9"/>
      <c r="F603" s="37"/>
      <c r="G603" s="9"/>
      <c r="H603" s="17"/>
      <c r="I603" s="9"/>
      <c r="J603" s="51"/>
    </row>
    <row r="604" spans="1:10" s="1" customFormat="1" ht="15" customHeight="1">
      <c r="A604" s="4" t="s">
        <v>74</v>
      </c>
      <c r="B604" s="371"/>
      <c r="C604" s="8"/>
      <c r="D604" s="8"/>
      <c r="E604" s="8"/>
      <c r="F604" s="39"/>
      <c r="G604" s="8"/>
      <c r="H604" s="45"/>
      <c r="I604" s="8"/>
      <c r="J604" s="82"/>
    </row>
    <row r="605" spans="1:10" s="1" customFormat="1" ht="15" customHeight="1">
      <c r="A605" s="23" t="s">
        <v>117</v>
      </c>
      <c r="B605" s="8"/>
      <c r="C605" s="131">
        <f>B605</f>
        <v>0</v>
      </c>
      <c r="D605" s="8"/>
      <c r="E605" s="8"/>
      <c r="F605" s="39"/>
      <c r="G605" s="8"/>
      <c r="H605" s="45"/>
      <c r="I605" s="8"/>
      <c r="J605" s="82"/>
    </row>
    <row r="606" spans="1:10" s="1" customFormat="1" ht="33.75" customHeight="1">
      <c r="A606" s="114" t="s">
        <v>285</v>
      </c>
      <c r="B606" s="115"/>
      <c r="C606" s="116"/>
      <c r="D606" s="116"/>
      <c r="E606" s="116"/>
      <c r="F606" s="117"/>
      <c r="G606" s="118"/>
      <c r="H606" s="63"/>
      <c r="I606" s="118"/>
      <c r="J606" s="82"/>
    </row>
    <row r="607" spans="1:10" s="1" customFormat="1" ht="15">
      <c r="A607" s="3" t="s">
        <v>1</v>
      </c>
      <c r="B607" s="260">
        <f>SUM(C607:E607)</f>
        <v>950.3052700000001</v>
      </c>
      <c r="C607" s="261">
        <f>C614+C639+C664</f>
        <v>373.00740999999994</v>
      </c>
      <c r="D607" s="261">
        <f>D614+D639+D664</f>
        <v>150.09714000000002</v>
      </c>
      <c r="E607" s="261">
        <f>E614+E639+E664</f>
        <v>427.20072</v>
      </c>
      <c r="F607" s="124">
        <f>SUM(G607:I607)</f>
        <v>0</v>
      </c>
      <c r="G607" s="125"/>
      <c r="H607" s="125"/>
      <c r="I607" s="125"/>
      <c r="J607" s="48"/>
    </row>
    <row r="608" spans="1:10" s="1" customFormat="1" ht="30" customHeight="1">
      <c r="A608" s="114" t="s">
        <v>139</v>
      </c>
      <c r="B608" s="115"/>
      <c r="C608" s="116"/>
      <c r="D608" s="116"/>
      <c r="E608" s="116"/>
      <c r="F608" s="117"/>
      <c r="G608" s="118"/>
      <c r="H608" s="63"/>
      <c r="I608" s="118"/>
      <c r="J608" s="44"/>
    </row>
    <row r="609" spans="1:10" s="1" customFormat="1" ht="12.75" customHeight="1">
      <c r="A609" s="3" t="s">
        <v>1</v>
      </c>
      <c r="B609" s="54"/>
      <c r="C609" s="21"/>
      <c r="D609" s="21"/>
      <c r="E609" s="21"/>
      <c r="F609" s="64"/>
      <c r="G609" s="65"/>
      <c r="H609" s="66"/>
      <c r="I609" s="65"/>
      <c r="J609" s="48"/>
    </row>
    <row r="610" spans="1:10" s="1" customFormat="1" ht="12.75" customHeight="1">
      <c r="A610" s="3" t="s">
        <v>2</v>
      </c>
      <c r="B610" s="54"/>
      <c r="C610" s="21"/>
      <c r="D610" s="21"/>
      <c r="E610" s="21"/>
      <c r="F610" s="64"/>
      <c r="G610" s="65"/>
      <c r="H610" s="66"/>
      <c r="I610" s="65"/>
      <c r="J610" s="44"/>
    </row>
    <row r="611" spans="1:10" s="1" customFormat="1" ht="12.75" customHeight="1">
      <c r="A611" s="4" t="s">
        <v>3</v>
      </c>
      <c r="B611" s="366"/>
      <c r="C611" s="9"/>
      <c r="D611" s="9"/>
      <c r="E611" s="9"/>
      <c r="F611" s="37"/>
      <c r="G611" s="9"/>
      <c r="H611" s="17"/>
      <c r="I611" s="9"/>
      <c r="J611" s="44"/>
    </row>
    <row r="612" spans="1:10" s="1" customFormat="1" ht="15">
      <c r="A612" s="4" t="s">
        <v>74</v>
      </c>
      <c r="B612" s="8"/>
      <c r="C612" s="8"/>
      <c r="D612" s="8"/>
      <c r="E612" s="8"/>
      <c r="F612" s="39"/>
      <c r="G612" s="8"/>
      <c r="H612" s="45"/>
      <c r="I612" s="8"/>
      <c r="J612" s="44"/>
    </row>
    <row r="613" spans="1:10" s="1" customFormat="1" ht="30" customHeight="1">
      <c r="A613" s="114" t="s">
        <v>89</v>
      </c>
      <c r="B613" s="115"/>
      <c r="C613" s="116"/>
      <c r="D613" s="116"/>
      <c r="E613" s="116"/>
      <c r="F613" s="117"/>
      <c r="G613" s="118"/>
      <c r="H613" s="63"/>
      <c r="I613" s="118"/>
      <c r="J613" s="44"/>
    </row>
    <row r="614" spans="1:10" s="1" customFormat="1" ht="15">
      <c r="A614" s="3" t="s">
        <v>1</v>
      </c>
      <c r="B614" s="260">
        <f>SUM(C614:E614)</f>
        <v>92.74799999999996</v>
      </c>
      <c r="C614" s="263">
        <f>C621+C627+C633</f>
        <v>0</v>
      </c>
      <c r="D614" s="263">
        <f>D621+D627+D633</f>
        <v>36.71879999999996</v>
      </c>
      <c r="E614" s="263">
        <f>E621+E627+E633</f>
        <v>56.0292</v>
      </c>
      <c r="F614" s="124">
        <f>SUM(G614:I614)</f>
        <v>0</v>
      </c>
      <c r="G614" s="125"/>
      <c r="H614" s="125"/>
      <c r="I614" s="125"/>
      <c r="J614" s="48"/>
    </row>
    <row r="615" spans="1:10" s="1" customFormat="1" ht="30" customHeight="1">
      <c r="A615" s="114" t="s">
        <v>134</v>
      </c>
      <c r="B615" s="115"/>
      <c r="C615" s="116"/>
      <c r="D615" s="116"/>
      <c r="E615" s="116"/>
      <c r="F615" s="117"/>
      <c r="G615" s="118"/>
      <c r="H615" s="63"/>
      <c r="I615" s="118"/>
      <c r="J615" s="44"/>
    </row>
    <row r="616" spans="1:10" s="1" customFormat="1" ht="12.75" customHeight="1">
      <c r="A616" s="3" t="s">
        <v>1</v>
      </c>
      <c r="B616" s="54"/>
      <c r="C616" s="21"/>
      <c r="D616" s="21"/>
      <c r="E616" s="21"/>
      <c r="F616" s="64"/>
      <c r="G616" s="65"/>
      <c r="H616" s="66"/>
      <c r="I616" s="65"/>
      <c r="J616" s="48"/>
    </row>
    <row r="617" spans="1:10" s="1" customFormat="1" ht="15" customHeight="1">
      <c r="A617" s="3" t="s">
        <v>2</v>
      </c>
      <c r="B617" s="54"/>
      <c r="C617" s="21"/>
      <c r="D617" s="21"/>
      <c r="E617" s="21"/>
      <c r="F617" s="64"/>
      <c r="G617" s="65"/>
      <c r="H617" s="66"/>
      <c r="I617" s="65"/>
      <c r="J617" s="44"/>
    </row>
    <row r="618" spans="1:10" s="1" customFormat="1" ht="12.75" customHeight="1">
      <c r="A618" s="4" t="s">
        <v>3</v>
      </c>
      <c r="B618" s="112">
        <v>0</v>
      </c>
      <c r="C618" s="9"/>
      <c r="D618" s="9"/>
      <c r="E618" s="9"/>
      <c r="F618" s="37"/>
      <c r="G618" s="9"/>
      <c r="H618" s="17"/>
      <c r="I618" s="9"/>
      <c r="J618" s="44"/>
    </row>
    <row r="619" spans="1:10" s="1" customFormat="1" ht="15">
      <c r="A619" s="4" t="s">
        <v>74</v>
      </c>
      <c r="B619" s="8"/>
      <c r="C619" s="10"/>
      <c r="D619" s="10"/>
      <c r="E619" s="10"/>
      <c r="F619" s="39"/>
      <c r="G619" s="8"/>
      <c r="H619" s="45"/>
      <c r="I619" s="8"/>
      <c r="J619" s="44"/>
    </row>
    <row r="620" spans="1:10" s="1" customFormat="1" ht="30" customHeight="1">
      <c r="A620" s="114" t="s">
        <v>50</v>
      </c>
      <c r="B620" s="115"/>
      <c r="C620" s="116"/>
      <c r="D620" s="116"/>
      <c r="E620" s="116"/>
      <c r="F620" s="117"/>
      <c r="G620" s="118"/>
      <c r="H620" s="63"/>
      <c r="I620" s="118"/>
      <c r="J620" s="44"/>
    </row>
    <row r="621" spans="1:10" s="1" customFormat="1" ht="15" customHeight="1">
      <c r="A621" s="3" t="s">
        <v>1</v>
      </c>
      <c r="B621" s="260">
        <f>SUM(C621:E621)</f>
        <v>35.71319999999997</v>
      </c>
      <c r="C621" s="354">
        <v>0</v>
      </c>
      <c r="D621" s="354">
        <v>18.205199999999973</v>
      </c>
      <c r="E621" s="354">
        <v>17.508</v>
      </c>
      <c r="F621" s="267">
        <f>SUM(G621:I621)</f>
        <v>0</v>
      </c>
      <c r="G621" s="268"/>
      <c r="H621" s="268"/>
      <c r="I621" s="268"/>
      <c r="J621" s="48"/>
    </row>
    <row r="622" spans="1:10" s="1" customFormat="1" ht="15" customHeight="1">
      <c r="A622" s="3" t="s">
        <v>2</v>
      </c>
      <c r="B622" s="5" t="e">
        <f>SUM(#REF!)+B623</f>
        <v>#REF!</v>
      </c>
      <c r="C622" s="127" t="e">
        <f>SUM(#REF!)+C625</f>
        <v>#REF!</v>
      </c>
      <c r="D622" s="128" t="e">
        <f>B622-C622-E622</f>
        <v>#REF!</v>
      </c>
      <c r="E622" s="127" t="e">
        <f>SUM(#REF!)</f>
        <v>#REF!</v>
      </c>
      <c r="F622" s="129"/>
      <c r="G622" s="128"/>
      <c r="H622" s="17"/>
      <c r="I622" s="128"/>
      <c r="J622" s="82"/>
    </row>
    <row r="623" spans="1:10" s="1" customFormat="1" ht="12.75" customHeight="1">
      <c r="A623" s="4" t="s">
        <v>3</v>
      </c>
      <c r="B623" s="145"/>
      <c r="C623" s="9"/>
      <c r="D623" s="9"/>
      <c r="E623" s="9"/>
      <c r="F623" s="37"/>
      <c r="G623" s="9"/>
      <c r="H623" s="17"/>
      <c r="I623" s="9"/>
      <c r="J623" s="44"/>
    </row>
    <row r="624" spans="1:10" s="1" customFormat="1" ht="15" customHeight="1">
      <c r="A624" s="4" t="s">
        <v>74</v>
      </c>
      <c r="B624" s="371"/>
      <c r="C624" s="8"/>
      <c r="D624" s="8"/>
      <c r="E624" s="8"/>
      <c r="F624" s="39"/>
      <c r="G624" s="8"/>
      <c r="H624" s="45"/>
      <c r="I624" s="8"/>
      <c r="J624" s="44"/>
    </row>
    <row r="625" spans="1:10" s="1" customFormat="1" ht="15" customHeight="1">
      <c r="A625" s="23" t="s">
        <v>117</v>
      </c>
      <c r="B625" s="247"/>
      <c r="C625" s="168">
        <f>B625</f>
        <v>0</v>
      </c>
      <c r="D625" s="8"/>
      <c r="E625" s="8"/>
      <c r="F625" s="39"/>
      <c r="G625" s="8"/>
      <c r="H625" s="45"/>
      <c r="I625" s="8"/>
      <c r="J625" s="44"/>
    </row>
    <row r="626" spans="1:10" s="1" customFormat="1" ht="18" customHeight="1">
      <c r="A626" s="114" t="s">
        <v>51</v>
      </c>
      <c r="B626" s="115"/>
      <c r="C626" s="116"/>
      <c r="D626" s="116"/>
      <c r="E626" s="116"/>
      <c r="F626" s="117"/>
      <c r="G626" s="118"/>
      <c r="H626" s="63"/>
      <c r="I626" s="118"/>
      <c r="J626" s="44"/>
    </row>
    <row r="627" spans="1:10" s="1" customFormat="1" ht="12.75" customHeight="1">
      <c r="A627" s="3" t="s">
        <v>1</v>
      </c>
      <c r="B627" s="260">
        <f>SUM(C627:E627)</f>
        <v>57.03479999999999</v>
      </c>
      <c r="C627" s="354">
        <v>0</v>
      </c>
      <c r="D627" s="354">
        <v>18.51359999999999</v>
      </c>
      <c r="E627" s="354">
        <v>38.5212</v>
      </c>
      <c r="F627" s="267">
        <f>SUM(G627:I627)</f>
        <v>0</v>
      </c>
      <c r="G627" s="268"/>
      <c r="H627" s="268"/>
      <c r="I627" s="268"/>
      <c r="J627" s="48"/>
    </row>
    <row r="628" spans="1:10" s="1" customFormat="1" ht="15" customHeight="1">
      <c r="A628" s="3" t="s">
        <v>2</v>
      </c>
      <c r="B628" s="5" t="e">
        <f>SUM(#REF!)+B629</f>
        <v>#REF!</v>
      </c>
      <c r="C628" s="127" t="e">
        <f>SUM(#REF!)+C631</f>
        <v>#REF!</v>
      </c>
      <c r="D628" s="128" t="e">
        <f>B628-C628-E628</f>
        <v>#REF!</v>
      </c>
      <c r="E628" s="127" t="e">
        <f>SUM(#REF!)</f>
        <v>#REF!</v>
      </c>
      <c r="F628" s="129"/>
      <c r="G628" s="128"/>
      <c r="H628" s="17"/>
      <c r="I628" s="128"/>
      <c r="J628" s="48"/>
    </row>
    <row r="629" spans="1:10" s="1" customFormat="1" ht="12.75" customHeight="1">
      <c r="A629" s="4" t="s">
        <v>3</v>
      </c>
      <c r="B629" s="145"/>
      <c r="C629" s="9"/>
      <c r="D629" s="9"/>
      <c r="E629" s="9"/>
      <c r="F629" s="37"/>
      <c r="G629" s="9"/>
      <c r="H629" s="17"/>
      <c r="I629" s="9"/>
      <c r="J629" s="44"/>
    </row>
    <row r="630" spans="1:10" s="1" customFormat="1" ht="15" customHeight="1">
      <c r="A630" s="4" t="s">
        <v>74</v>
      </c>
      <c r="B630" s="371"/>
      <c r="C630" s="8"/>
      <c r="D630" s="8"/>
      <c r="E630" s="8"/>
      <c r="F630" s="39"/>
      <c r="G630" s="8"/>
      <c r="H630" s="45"/>
      <c r="I630" s="8"/>
      <c r="J630" s="44"/>
    </row>
    <row r="631" spans="1:10" s="1" customFormat="1" ht="15" customHeight="1">
      <c r="A631" s="23" t="s">
        <v>117</v>
      </c>
      <c r="B631" s="8"/>
      <c r="C631" s="131">
        <f>B631</f>
        <v>0</v>
      </c>
      <c r="D631" s="8"/>
      <c r="E631" s="8"/>
      <c r="F631" s="39"/>
      <c r="G631" s="8"/>
      <c r="H631" s="45"/>
      <c r="I631" s="8"/>
      <c r="J631" s="44"/>
    </row>
    <row r="632" spans="1:10" s="1" customFormat="1" ht="30" customHeight="1">
      <c r="A632" s="114" t="s">
        <v>52</v>
      </c>
      <c r="B632" s="115"/>
      <c r="C632" s="116"/>
      <c r="D632" s="116"/>
      <c r="E632" s="116"/>
      <c r="F632" s="117"/>
      <c r="G632" s="118"/>
      <c r="H632" s="63"/>
      <c r="I632" s="118"/>
      <c r="J632" s="44"/>
    </row>
    <row r="633" spans="1:10" s="1" customFormat="1" ht="12.75" customHeight="1">
      <c r="A633" s="3" t="s">
        <v>1</v>
      </c>
      <c r="B633" s="260">
        <f>SUM(C633:E633)</f>
        <v>0</v>
      </c>
      <c r="C633" s="263"/>
      <c r="D633" s="263"/>
      <c r="E633" s="263"/>
      <c r="F633" s="267">
        <f>SUM(G633:I633)</f>
        <v>0</v>
      </c>
      <c r="G633" s="268"/>
      <c r="H633" s="268"/>
      <c r="I633" s="268"/>
      <c r="J633" s="48"/>
    </row>
    <row r="634" spans="1:10" s="1" customFormat="1" ht="15" customHeight="1">
      <c r="A634" s="3" t="s">
        <v>2</v>
      </c>
      <c r="B634" s="5" t="e">
        <f>SUM(#REF!)+B635</f>
        <v>#REF!</v>
      </c>
      <c r="C634" s="127" t="e">
        <f>SUM(#REF!)+C637</f>
        <v>#REF!</v>
      </c>
      <c r="D634" s="128" t="e">
        <f>B634-C634-E634</f>
        <v>#REF!</v>
      </c>
      <c r="E634" s="127" t="e">
        <f>SUM(#REF!)</f>
        <v>#REF!</v>
      </c>
      <c r="F634" s="129"/>
      <c r="G634" s="128"/>
      <c r="H634" s="17"/>
      <c r="I634" s="128"/>
      <c r="J634" s="44"/>
    </row>
    <row r="635" spans="1:10" s="1" customFormat="1" ht="12.75" customHeight="1">
      <c r="A635" s="4" t="s">
        <v>3</v>
      </c>
      <c r="B635" s="145"/>
      <c r="C635" s="21"/>
      <c r="D635" s="21"/>
      <c r="E635" s="21"/>
      <c r="F635" s="64"/>
      <c r="G635" s="65"/>
      <c r="H635" s="66"/>
      <c r="I635" s="65"/>
      <c r="J635" s="44"/>
    </row>
    <row r="636" spans="1:10" s="1" customFormat="1" ht="15" customHeight="1">
      <c r="A636" s="4" t="s">
        <v>74</v>
      </c>
      <c r="B636" s="371"/>
      <c r="C636" s="21"/>
      <c r="D636" s="21"/>
      <c r="E636" s="21"/>
      <c r="F636" s="64"/>
      <c r="G636" s="65"/>
      <c r="H636" s="66"/>
      <c r="I636" s="65"/>
      <c r="J636" s="44"/>
    </row>
    <row r="637" spans="1:10" s="1" customFormat="1" ht="15" customHeight="1">
      <c r="A637" s="23" t="s">
        <v>117</v>
      </c>
      <c r="B637" s="8"/>
      <c r="C637" s="131">
        <f>B637</f>
        <v>0</v>
      </c>
      <c r="D637" s="21"/>
      <c r="E637" s="21"/>
      <c r="F637" s="64"/>
      <c r="G637" s="65"/>
      <c r="H637" s="66"/>
      <c r="I637" s="65"/>
      <c r="J637" s="44"/>
    </row>
    <row r="638" spans="1:10" s="1" customFormat="1" ht="30" customHeight="1">
      <c r="A638" s="114" t="s">
        <v>90</v>
      </c>
      <c r="B638" s="115"/>
      <c r="C638" s="116"/>
      <c r="D638" s="116"/>
      <c r="E638" s="116"/>
      <c r="F638" s="117"/>
      <c r="G638" s="118"/>
      <c r="H638" s="63"/>
      <c r="I638" s="118"/>
      <c r="J638" s="44"/>
    </row>
    <row r="639" spans="1:10" s="1" customFormat="1" ht="15">
      <c r="A639" s="3" t="s">
        <v>1</v>
      </c>
      <c r="B639" s="260">
        <f>SUM(C639:E639)</f>
        <v>490.48609</v>
      </c>
      <c r="C639" s="263">
        <f>C646+C652+C658</f>
        <v>150.87895</v>
      </c>
      <c r="D639" s="263">
        <f>D646+D652+D658</f>
        <v>48.95262000000001</v>
      </c>
      <c r="E639" s="263">
        <f>E646+E652+E658</f>
        <v>290.65452</v>
      </c>
      <c r="F639" s="124">
        <f>SUM(G639:I639)</f>
        <v>0</v>
      </c>
      <c r="G639" s="125"/>
      <c r="H639" s="125"/>
      <c r="I639" s="125"/>
      <c r="J639" s="48"/>
    </row>
    <row r="640" spans="1:10" s="1" customFormat="1" ht="30" customHeight="1">
      <c r="A640" s="114" t="s">
        <v>135</v>
      </c>
      <c r="B640" s="115"/>
      <c r="C640" s="116"/>
      <c r="D640" s="116"/>
      <c r="E640" s="116"/>
      <c r="F640" s="117"/>
      <c r="G640" s="118"/>
      <c r="H640" s="63"/>
      <c r="I640" s="118"/>
      <c r="J640" s="44"/>
    </row>
    <row r="641" spans="1:10" s="1" customFormat="1" ht="12.75" customHeight="1">
      <c r="A641" s="3" t="s">
        <v>1</v>
      </c>
      <c r="B641" s="54"/>
      <c r="C641" s="21"/>
      <c r="D641" s="21"/>
      <c r="E641" s="21"/>
      <c r="F641" s="64"/>
      <c r="G641" s="65"/>
      <c r="H641" s="66"/>
      <c r="I641" s="65"/>
      <c r="J641" s="48"/>
    </row>
    <row r="642" spans="1:10" s="1" customFormat="1" ht="15" customHeight="1">
      <c r="A642" s="3" t="s">
        <v>2</v>
      </c>
      <c r="B642" s="54"/>
      <c r="C642" s="21"/>
      <c r="D642" s="21"/>
      <c r="E642" s="21"/>
      <c r="F642" s="64"/>
      <c r="G642" s="65"/>
      <c r="H642" s="66"/>
      <c r="I642" s="65"/>
      <c r="J642" s="44"/>
    </row>
    <row r="643" spans="1:10" s="1" customFormat="1" ht="12.75" customHeight="1">
      <c r="A643" s="4" t="s">
        <v>3</v>
      </c>
      <c r="B643" s="119">
        <v>0</v>
      </c>
      <c r="C643" s="9">
        <v>0</v>
      </c>
      <c r="D643" s="9">
        <v>0</v>
      </c>
      <c r="E643" s="9">
        <v>0</v>
      </c>
      <c r="F643" s="37"/>
      <c r="G643" s="9"/>
      <c r="H643" s="17"/>
      <c r="I643" s="9"/>
      <c r="J643" s="44"/>
    </row>
    <row r="644" spans="1:10" s="1" customFormat="1" ht="15">
      <c r="A644" s="4" t="s">
        <v>74</v>
      </c>
      <c r="B644" s="8"/>
      <c r="C644" s="10"/>
      <c r="D644" s="10"/>
      <c r="E644" s="10"/>
      <c r="F644" s="39"/>
      <c r="G644" s="8"/>
      <c r="H644" s="45"/>
      <c r="I644" s="8"/>
      <c r="J644" s="44"/>
    </row>
    <row r="645" spans="1:10" s="1" customFormat="1" ht="30" customHeight="1">
      <c r="A645" s="114" t="s">
        <v>53</v>
      </c>
      <c r="B645" s="115"/>
      <c r="C645" s="116"/>
      <c r="D645" s="116"/>
      <c r="E645" s="116"/>
      <c r="F645" s="117"/>
      <c r="G645" s="118"/>
      <c r="H645" s="63"/>
      <c r="I645" s="118"/>
      <c r="J645" s="44"/>
    </row>
    <row r="646" spans="1:10" s="1" customFormat="1" ht="15" customHeight="1">
      <c r="A646" s="3" t="s">
        <v>1</v>
      </c>
      <c r="B646" s="260">
        <f>SUM(C646:E646)</f>
        <v>95.52055000000001</v>
      </c>
      <c r="C646" s="354">
        <v>18.24825</v>
      </c>
      <c r="D646" s="354">
        <v>7.888900000000021</v>
      </c>
      <c r="E646" s="354">
        <v>69.3834</v>
      </c>
      <c r="F646" s="267">
        <f>SUM(G646:I646)</f>
        <v>0</v>
      </c>
      <c r="G646" s="268"/>
      <c r="H646" s="268"/>
      <c r="I646" s="268"/>
      <c r="J646" s="48"/>
    </row>
    <row r="647" spans="1:10" s="1" customFormat="1" ht="15" customHeight="1">
      <c r="A647" s="3" t="s">
        <v>2</v>
      </c>
      <c r="B647" s="5" t="e">
        <f>SUM(#REF!)+B648</f>
        <v>#REF!</v>
      </c>
      <c r="C647" s="127" t="e">
        <f>SUM(#REF!)+C650</f>
        <v>#REF!</v>
      </c>
      <c r="D647" s="128" t="e">
        <f>B647-C647-E647</f>
        <v>#REF!</v>
      </c>
      <c r="E647" s="127" t="e">
        <f>SUM(#REF!)</f>
        <v>#REF!</v>
      </c>
      <c r="F647" s="129"/>
      <c r="G647" s="128"/>
      <c r="H647" s="17"/>
      <c r="I647" s="128"/>
      <c r="J647" s="82"/>
    </row>
    <row r="648" spans="1:10" s="1" customFormat="1" ht="12.75" customHeight="1">
      <c r="A648" s="4" t="s">
        <v>3</v>
      </c>
      <c r="B648" s="145"/>
      <c r="C648" s="9"/>
      <c r="D648" s="9"/>
      <c r="E648" s="9"/>
      <c r="F648" s="37"/>
      <c r="G648" s="9"/>
      <c r="H648" s="17"/>
      <c r="I648" s="9"/>
      <c r="J648" s="44"/>
    </row>
    <row r="649" spans="1:10" s="1" customFormat="1" ht="15" customHeight="1">
      <c r="A649" s="4" t="s">
        <v>74</v>
      </c>
      <c r="B649" s="371"/>
      <c r="C649" s="8"/>
      <c r="D649" s="8"/>
      <c r="E649" s="8"/>
      <c r="F649" s="39"/>
      <c r="G649" s="8"/>
      <c r="H649" s="45"/>
      <c r="I649" s="8"/>
      <c r="J649" s="44"/>
    </row>
    <row r="650" spans="1:10" s="1" customFormat="1" ht="15" customHeight="1">
      <c r="A650" s="23" t="s">
        <v>117</v>
      </c>
      <c r="B650" s="8"/>
      <c r="C650" s="131">
        <f>B650</f>
        <v>0</v>
      </c>
      <c r="D650" s="8"/>
      <c r="E650" s="8"/>
      <c r="F650" s="39"/>
      <c r="G650" s="8"/>
      <c r="H650" s="45"/>
      <c r="I650" s="8"/>
      <c r="J650" s="44"/>
    </row>
    <row r="651" spans="1:10" s="1" customFormat="1" ht="30" customHeight="1">
      <c r="A651" s="114" t="s">
        <v>54</v>
      </c>
      <c r="B651" s="115"/>
      <c r="C651" s="116"/>
      <c r="D651" s="116"/>
      <c r="E651" s="116"/>
      <c r="F651" s="117"/>
      <c r="G651" s="118"/>
      <c r="H651" s="63"/>
      <c r="I651" s="118"/>
      <c r="J651" s="44"/>
    </row>
    <row r="652" spans="1:10" s="1" customFormat="1" ht="12.75" customHeight="1">
      <c r="A652" s="3" t="s">
        <v>1</v>
      </c>
      <c r="B652" s="260">
        <f>SUM(C652:E652)</f>
        <v>117.56720999999999</v>
      </c>
      <c r="C652" s="354">
        <v>100.31961</v>
      </c>
      <c r="D652" s="354">
        <v>0</v>
      </c>
      <c r="E652" s="354">
        <v>17.2476</v>
      </c>
      <c r="F652" s="267">
        <f>SUM(G652:I652)</f>
        <v>0</v>
      </c>
      <c r="G652" s="268"/>
      <c r="H652" s="268"/>
      <c r="I652" s="268"/>
      <c r="J652" s="48"/>
    </row>
    <row r="653" spans="1:10" s="1" customFormat="1" ht="15" customHeight="1">
      <c r="A653" s="3" t="s">
        <v>2</v>
      </c>
      <c r="B653" s="5" t="e">
        <f>SUM(#REF!)+B654</f>
        <v>#REF!</v>
      </c>
      <c r="C653" s="127" t="e">
        <f>SUM(#REF!)+C656+36.4</f>
        <v>#REF!</v>
      </c>
      <c r="D653" s="128" t="e">
        <f>B653-C653-E653</f>
        <v>#REF!</v>
      </c>
      <c r="E653" s="127" t="e">
        <f>SUM(#REF!)</f>
        <v>#REF!</v>
      </c>
      <c r="F653" s="129"/>
      <c r="G653" s="128"/>
      <c r="H653" s="17"/>
      <c r="I653" s="128"/>
      <c r="J653" s="44"/>
    </row>
    <row r="654" spans="1:10" s="1" customFormat="1" ht="12.75" customHeight="1">
      <c r="A654" s="4" t="s">
        <v>3</v>
      </c>
      <c r="B654" s="145"/>
      <c r="C654" s="9"/>
      <c r="D654" s="9"/>
      <c r="E654" s="9"/>
      <c r="F654" s="37"/>
      <c r="G654" s="9"/>
      <c r="H654" s="17"/>
      <c r="I654" s="9"/>
      <c r="J654" s="44"/>
    </row>
    <row r="655" spans="1:10" s="1" customFormat="1" ht="15" customHeight="1">
      <c r="A655" s="4" t="s">
        <v>74</v>
      </c>
      <c r="B655" s="371"/>
      <c r="C655" s="8"/>
      <c r="D655" s="8"/>
      <c r="E655" s="8"/>
      <c r="F655" s="39"/>
      <c r="G655" s="8"/>
      <c r="H655" s="45"/>
      <c r="I655" s="8"/>
      <c r="J655" s="44"/>
    </row>
    <row r="656" spans="1:10" s="1" customFormat="1" ht="15" customHeight="1">
      <c r="A656" s="23" t="s">
        <v>117</v>
      </c>
      <c r="B656" s="8"/>
      <c r="C656" s="131">
        <f>B656</f>
        <v>0</v>
      </c>
      <c r="D656" s="8"/>
      <c r="E656" s="8"/>
      <c r="F656" s="39"/>
      <c r="G656" s="8"/>
      <c r="H656" s="45"/>
      <c r="I656" s="8"/>
      <c r="J656" s="44"/>
    </row>
    <row r="657" spans="1:10" s="1" customFormat="1" ht="30" customHeight="1">
      <c r="A657" s="114" t="s">
        <v>55</v>
      </c>
      <c r="B657" s="115"/>
      <c r="C657" s="116"/>
      <c r="D657" s="116"/>
      <c r="E657" s="116"/>
      <c r="F657" s="117"/>
      <c r="G657" s="118"/>
      <c r="H657" s="63"/>
      <c r="I657" s="118"/>
      <c r="J657" s="44"/>
    </row>
    <row r="658" spans="1:10" s="1" customFormat="1" ht="12.75" customHeight="1">
      <c r="A658" s="3" t="s">
        <v>1</v>
      </c>
      <c r="B658" s="260">
        <f>SUM(C658:E658)</f>
        <v>277.39833</v>
      </c>
      <c r="C658" s="354">
        <v>32.31109</v>
      </c>
      <c r="D658" s="354">
        <v>41.06371999999999</v>
      </c>
      <c r="E658" s="354">
        <v>204.02352</v>
      </c>
      <c r="F658" s="267">
        <f>SUM(G658:I658)</f>
        <v>0</v>
      </c>
      <c r="G658" s="268"/>
      <c r="H658" s="268"/>
      <c r="I658" s="268"/>
      <c r="J658" s="48"/>
    </row>
    <row r="659" spans="1:10" s="1" customFormat="1" ht="15" customHeight="1">
      <c r="A659" s="3" t="s">
        <v>2</v>
      </c>
      <c r="B659" s="5" t="e">
        <f>SUM(#REF!)+B660</f>
        <v>#REF!</v>
      </c>
      <c r="C659" s="127" t="e">
        <f>SUM(#REF!)+C662</f>
        <v>#REF!</v>
      </c>
      <c r="D659" s="128" t="e">
        <f>B659-C659-E659</f>
        <v>#REF!</v>
      </c>
      <c r="E659" s="127" t="e">
        <f>SUM(#REF!)</f>
        <v>#REF!</v>
      </c>
      <c r="F659" s="129"/>
      <c r="G659" s="128"/>
      <c r="H659" s="17"/>
      <c r="I659" s="128"/>
      <c r="J659" s="48"/>
    </row>
    <row r="660" spans="1:10" s="1" customFormat="1" ht="12.75" customHeight="1">
      <c r="A660" s="4" t="s">
        <v>3</v>
      </c>
      <c r="B660" s="145"/>
      <c r="C660" s="9"/>
      <c r="D660" s="9"/>
      <c r="E660" s="9"/>
      <c r="F660" s="37"/>
      <c r="G660" s="9"/>
      <c r="H660" s="17"/>
      <c r="I660" s="9"/>
      <c r="J660" s="44"/>
    </row>
    <row r="661" spans="1:10" s="1" customFormat="1" ht="15" customHeight="1">
      <c r="A661" s="4" t="s">
        <v>74</v>
      </c>
      <c r="B661" s="371"/>
      <c r="C661" s="8"/>
      <c r="D661" s="8"/>
      <c r="E661" s="8"/>
      <c r="F661" s="39"/>
      <c r="G661" s="8"/>
      <c r="H661" s="45"/>
      <c r="I661" s="8"/>
      <c r="J661" s="44"/>
    </row>
    <row r="662" spans="1:10" s="1" customFormat="1" ht="15" customHeight="1">
      <c r="A662" s="23" t="s">
        <v>117</v>
      </c>
      <c r="B662" s="45"/>
      <c r="C662" s="131">
        <f>B662</f>
        <v>0</v>
      </c>
      <c r="D662" s="8"/>
      <c r="E662" s="8"/>
      <c r="F662" s="39"/>
      <c r="G662" s="8"/>
      <c r="H662" s="45"/>
      <c r="I662" s="8"/>
      <c r="J662" s="44"/>
    </row>
    <row r="663" spans="1:10" s="1" customFormat="1" ht="30" customHeight="1">
      <c r="A663" s="114" t="s">
        <v>56</v>
      </c>
      <c r="B663" s="115"/>
      <c r="C663" s="116"/>
      <c r="D663" s="116"/>
      <c r="E663" s="116"/>
      <c r="F663" s="117"/>
      <c r="G663" s="118"/>
      <c r="H663" s="63"/>
      <c r="I663" s="118"/>
      <c r="J663" s="44"/>
    </row>
    <row r="664" spans="1:10" s="1" customFormat="1" ht="15">
      <c r="A664" s="3" t="s">
        <v>1</v>
      </c>
      <c r="B664" s="260">
        <f>SUM(C664:E664)</f>
        <v>367.07117999999997</v>
      </c>
      <c r="C664" s="263">
        <f>C671+C677+C683</f>
        <v>222.12845999999996</v>
      </c>
      <c r="D664" s="263">
        <f>D671+D677+D683</f>
        <v>64.42572000000004</v>
      </c>
      <c r="E664" s="263">
        <f>E671+E677+E683</f>
        <v>80.517</v>
      </c>
      <c r="F664" s="124">
        <f>SUM(G664:I664)</f>
        <v>0</v>
      </c>
      <c r="G664" s="124"/>
      <c r="H664" s="124"/>
      <c r="I664" s="124"/>
      <c r="J664" s="48"/>
    </row>
    <row r="665" spans="1:10" s="1" customFormat="1" ht="30" customHeight="1">
      <c r="A665" s="114" t="s">
        <v>136</v>
      </c>
      <c r="B665" s="115"/>
      <c r="C665" s="116"/>
      <c r="D665" s="116"/>
      <c r="E665" s="116"/>
      <c r="F665" s="117"/>
      <c r="G665" s="118"/>
      <c r="H665" s="63"/>
      <c r="I665" s="118"/>
      <c r="J665" s="44"/>
    </row>
    <row r="666" spans="1:10" s="1" customFormat="1" ht="15" customHeight="1">
      <c r="A666" s="3" t="s">
        <v>1</v>
      </c>
      <c r="B666" s="54"/>
      <c r="C666" s="21"/>
      <c r="D666" s="21"/>
      <c r="E666" s="21"/>
      <c r="F666" s="64"/>
      <c r="G666" s="65"/>
      <c r="H666" s="66"/>
      <c r="I666" s="65"/>
      <c r="J666" s="48"/>
    </row>
    <row r="667" spans="1:10" s="1" customFormat="1" ht="15" customHeight="1">
      <c r="A667" s="3" t="s">
        <v>2</v>
      </c>
      <c r="B667" s="5"/>
      <c r="C667" s="9"/>
      <c r="D667" s="9"/>
      <c r="E667" s="9"/>
      <c r="F667" s="37"/>
      <c r="G667" s="9"/>
      <c r="H667" s="17"/>
      <c r="I667" s="9"/>
      <c r="J667" s="44"/>
    </row>
    <row r="668" spans="1:10" s="1" customFormat="1" ht="15" customHeight="1">
      <c r="A668" s="4" t="s">
        <v>3</v>
      </c>
      <c r="B668" s="126">
        <v>0</v>
      </c>
      <c r="C668" s="9">
        <v>0</v>
      </c>
      <c r="D668" s="9">
        <v>0</v>
      </c>
      <c r="E668" s="9">
        <v>0</v>
      </c>
      <c r="F668" s="37"/>
      <c r="G668" s="9"/>
      <c r="H668" s="17"/>
      <c r="I668" s="9"/>
      <c r="J668" s="44"/>
    </row>
    <row r="669" spans="1:10" s="1" customFormat="1" ht="15" customHeight="1">
      <c r="A669" s="4" t="s">
        <v>74</v>
      </c>
      <c r="B669" s="8"/>
      <c r="C669" s="8"/>
      <c r="D669" s="8"/>
      <c r="E669" s="8"/>
      <c r="F669" s="39"/>
      <c r="G669" s="8"/>
      <c r="H669" s="45"/>
      <c r="I669" s="8"/>
      <c r="J669" s="44"/>
    </row>
    <row r="670" spans="1:10" s="1" customFormat="1" ht="30" customHeight="1">
      <c r="A670" s="114" t="s">
        <v>57</v>
      </c>
      <c r="B670" s="115"/>
      <c r="C670" s="116"/>
      <c r="D670" s="116"/>
      <c r="E670" s="116"/>
      <c r="F670" s="117"/>
      <c r="G670" s="118"/>
      <c r="H670" s="63"/>
      <c r="I670" s="118"/>
      <c r="J670" s="44"/>
    </row>
    <row r="671" spans="1:10" s="1" customFormat="1" ht="15" customHeight="1">
      <c r="A671" s="3" t="s">
        <v>1</v>
      </c>
      <c r="B671" s="260">
        <f>SUM(C671:E671)</f>
        <v>77.08428000000004</v>
      </c>
      <c r="C671" s="354">
        <v>16.736159999999998</v>
      </c>
      <c r="D671" s="354">
        <v>27.19092000000004</v>
      </c>
      <c r="E671" s="354">
        <v>33.157199999999996</v>
      </c>
      <c r="F671" s="267">
        <f>SUM(G671:I671)</f>
        <v>0</v>
      </c>
      <c r="G671" s="268"/>
      <c r="H671" s="268"/>
      <c r="I671" s="268"/>
      <c r="J671" s="48"/>
    </row>
    <row r="672" spans="1:10" s="1" customFormat="1" ht="15" customHeight="1">
      <c r="A672" s="3" t="s">
        <v>2</v>
      </c>
      <c r="B672" s="5" t="e">
        <f>SUM(#REF!)+B673</f>
        <v>#REF!</v>
      </c>
      <c r="C672" s="127" t="e">
        <f>SUM(#REF!)+C675</f>
        <v>#REF!</v>
      </c>
      <c r="D672" s="128" t="e">
        <f>B672-C672-E672</f>
        <v>#REF!</v>
      </c>
      <c r="E672" s="127" t="e">
        <f>SUM(#REF!)</f>
        <v>#REF!</v>
      </c>
      <c r="F672" s="129"/>
      <c r="G672" s="128"/>
      <c r="H672" s="17"/>
      <c r="I672" s="128"/>
      <c r="J672" s="82"/>
    </row>
    <row r="673" spans="1:10" s="1" customFormat="1" ht="15" customHeight="1">
      <c r="A673" s="4" t="s">
        <v>3</v>
      </c>
      <c r="B673" s="145"/>
      <c r="C673" s="9"/>
      <c r="D673" s="9"/>
      <c r="E673" s="9"/>
      <c r="F673" s="37"/>
      <c r="G673" s="9"/>
      <c r="H673" s="17"/>
      <c r="I673" s="9"/>
      <c r="J673" s="44"/>
    </row>
    <row r="674" spans="1:10" s="1" customFormat="1" ht="15" customHeight="1">
      <c r="A674" s="4" t="s">
        <v>74</v>
      </c>
      <c r="B674" s="371"/>
      <c r="C674" s="8"/>
      <c r="D674" s="8"/>
      <c r="E674" s="8"/>
      <c r="F674" s="39"/>
      <c r="G674" s="8"/>
      <c r="H674" s="45"/>
      <c r="I674" s="8"/>
      <c r="J674" s="44"/>
    </row>
    <row r="675" spans="1:10" s="1" customFormat="1" ht="15" customHeight="1">
      <c r="A675" s="23" t="s">
        <v>117</v>
      </c>
      <c r="B675" s="8"/>
      <c r="C675" s="131">
        <f>B675</f>
        <v>0</v>
      </c>
      <c r="D675" s="8"/>
      <c r="E675" s="8"/>
      <c r="F675" s="39"/>
      <c r="G675" s="8"/>
      <c r="H675" s="45"/>
      <c r="I675" s="8"/>
      <c r="J675" s="44"/>
    </row>
    <row r="676" spans="1:10" s="1" customFormat="1" ht="30" customHeight="1">
      <c r="A676" s="114" t="s">
        <v>58</v>
      </c>
      <c r="B676" s="115"/>
      <c r="C676" s="116"/>
      <c r="D676" s="116"/>
      <c r="E676" s="116"/>
      <c r="F676" s="117"/>
      <c r="G676" s="118"/>
      <c r="H676" s="63"/>
      <c r="I676" s="118"/>
      <c r="J676" s="44"/>
    </row>
    <row r="677" spans="1:10" s="1" customFormat="1" ht="15" customHeight="1">
      <c r="A677" s="3" t="s">
        <v>1</v>
      </c>
      <c r="B677" s="260">
        <f>SUM(C677:E677)</f>
        <v>256.2297</v>
      </c>
      <c r="C677" s="354">
        <v>205.39229999999998</v>
      </c>
      <c r="D677" s="354">
        <v>4.125599999999999</v>
      </c>
      <c r="E677" s="354">
        <v>46.711800000000004</v>
      </c>
      <c r="F677" s="267">
        <f>SUM(G677:I677)</f>
        <v>0</v>
      </c>
      <c r="G677" s="268"/>
      <c r="H677" s="268"/>
      <c r="I677" s="268"/>
      <c r="J677" s="48"/>
    </row>
    <row r="678" spans="1:10" s="1" customFormat="1" ht="15" customHeight="1">
      <c r="A678" s="3" t="s">
        <v>2</v>
      </c>
      <c r="B678" s="5" t="e">
        <f>SUM(#REF!)+B679</f>
        <v>#REF!</v>
      </c>
      <c r="C678" s="127" t="e">
        <f>SUM(#REF!)+C681</f>
        <v>#REF!</v>
      </c>
      <c r="D678" s="128" t="e">
        <f>B678-C678-E678</f>
        <v>#REF!</v>
      </c>
      <c r="E678" s="127" t="e">
        <f>SUM(#REF!)</f>
        <v>#REF!</v>
      </c>
      <c r="F678" s="129"/>
      <c r="G678" s="128"/>
      <c r="H678" s="17"/>
      <c r="I678" s="128"/>
      <c r="J678" s="82"/>
    </row>
    <row r="679" spans="1:10" s="1" customFormat="1" ht="15" customHeight="1">
      <c r="A679" s="4" t="s">
        <v>3</v>
      </c>
      <c r="B679" s="145"/>
      <c r="C679" s="9"/>
      <c r="D679" s="9"/>
      <c r="E679" s="9"/>
      <c r="F679" s="37"/>
      <c r="G679" s="9"/>
      <c r="H679" s="17"/>
      <c r="I679" s="9"/>
      <c r="J679" s="44"/>
    </row>
    <row r="680" spans="1:10" s="1" customFormat="1" ht="15" customHeight="1">
      <c r="A680" s="4" t="s">
        <v>74</v>
      </c>
      <c r="B680" s="371"/>
      <c r="C680" s="8"/>
      <c r="D680" s="8"/>
      <c r="E680" s="8"/>
      <c r="F680" s="39"/>
      <c r="G680" s="8"/>
      <c r="H680" s="45"/>
      <c r="I680" s="8"/>
      <c r="J680" s="44"/>
    </row>
    <row r="681" spans="1:10" s="1" customFormat="1" ht="15" customHeight="1">
      <c r="A681" s="23" t="s">
        <v>117</v>
      </c>
      <c r="B681" s="45"/>
      <c r="C681" s="131">
        <f>B681</f>
        <v>0</v>
      </c>
      <c r="D681" s="8"/>
      <c r="E681" s="8"/>
      <c r="F681" s="39"/>
      <c r="G681" s="8"/>
      <c r="H681" s="45"/>
      <c r="I681" s="8"/>
      <c r="J681" s="44"/>
    </row>
    <row r="682" spans="1:10" s="1" customFormat="1" ht="18.75">
      <c r="A682" s="114" t="s">
        <v>59</v>
      </c>
      <c r="B682" s="115"/>
      <c r="C682" s="116"/>
      <c r="D682" s="116"/>
      <c r="E682" s="116"/>
      <c r="F682" s="117"/>
      <c r="G682" s="118"/>
      <c r="H682" s="63"/>
      <c r="I682" s="118"/>
      <c r="J682" s="44"/>
    </row>
    <row r="683" spans="1:10" s="1" customFormat="1" ht="15" customHeight="1">
      <c r="A683" s="3" t="s">
        <v>1</v>
      </c>
      <c r="B683" s="260">
        <f>SUM(C683:E683)</f>
        <v>33.75720000000001</v>
      </c>
      <c r="C683" s="354">
        <v>0</v>
      </c>
      <c r="D683" s="354">
        <v>33.10920000000001</v>
      </c>
      <c r="E683" s="354">
        <v>0.648</v>
      </c>
      <c r="F683" s="267">
        <f>SUM(G683:I683)</f>
        <v>0</v>
      </c>
      <c r="G683" s="268"/>
      <c r="H683" s="268"/>
      <c r="I683" s="268"/>
      <c r="J683" s="48"/>
    </row>
    <row r="684" spans="1:10" s="1" customFormat="1" ht="15" customHeight="1">
      <c r="A684" s="3" t="s">
        <v>2</v>
      </c>
      <c r="B684" s="5" t="e">
        <f>SUM(#REF!)+B685</f>
        <v>#REF!</v>
      </c>
      <c r="C684" s="127" t="e">
        <f>SUM(#REF!)+C687</f>
        <v>#REF!</v>
      </c>
      <c r="D684" s="128" t="e">
        <f>B684-C684-E684</f>
        <v>#REF!</v>
      </c>
      <c r="E684" s="127" t="e">
        <f>SUM(#REF!)</f>
        <v>#REF!</v>
      </c>
      <c r="F684" s="129"/>
      <c r="G684" s="128"/>
      <c r="H684" s="17"/>
      <c r="I684" s="128"/>
      <c r="J684" s="44"/>
    </row>
    <row r="685" spans="1:10" s="1" customFormat="1" ht="15" customHeight="1">
      <c r="A685" s="4" t="s">
        <v>3</v>
      </c>
      <c r="B685" s="145"/>
      <c r="C685" s="9"/>
      <c r="D685" s="9"/>
      <c r="E685" s="9"/>
      <c r="F685" s="37"/>
      <c r="G685" s="9"/>
      <c r="H685" s="17"/>
      <c r="I685" s="9"/>
      <c r="J685" s="44"/>
    </row>
    <row r="686" spans="1:10" s="1" customFormat="1" ht="15" customHeight="1">
      <c r="A686" s="4" t="s">
        <v>74</v>
      </c>
      <c r="B686" s="371"/>
      <c r="C686" s="8"/>
      <c r="D686" s="8"/>
      <c r="E686" s="8"/>
      <c r="F686" s="39"/>
      <c r="G686" s="8"/>
      <c r="H686" s="45"/>
      <c r="I686" s="8"/>
      <c r="J686" s="44"/>
    </row>
    <row r="687" spans="1:10" s="1" customFormat="1" ht="15" customHeight="1">
      <c r="A687" s="23" t="s">
        <v>117</v>
      </c>
      <c r="B687" s="8"/>
      <c r="C687" s="131">
        <f>B687</f>
        <v>0</v>
      </c>
      <c r="D687" s="8"/>
      <c r="E687" s="8"/>
      <c r="F687" s="39"/>
      <c r="G687" s="8"/>
      <c r="H687" s="45"/>
      <c r="I687" s="8"/>
      <c r="J687" s="44"/>
    </row>
    <row r="688" spans="1:10" s="1" customFormat="1" ht="33.75" customHeight="1">
      <c r="A688" s="114" t="s">
        <v>62</v>
      </c>
      <c r="B688" s="115"/>
      <c r="C688" s="116"/>
      <c r="D688" s="116"/>
      <c r="E688" s="116"/>
      <c r="F688" s="117"/>
      <c r="G688" s="118"/>
      <c r="H688" s="63"/>
      <c r="I688" s="118"/>
      <c r="J688" s="82"/>
    </row>
    <row r="689" spans="1:10" s="1" customFormat="1" ht="15.75" customHeight="1">
      <c r="A689" s="3" t="s">
        <v>1</v>
      </c>
      <c r="B689" s="260">
        <f>SUM(C689:E689)</f>
        <v>710.7588800000004</v>
      </c>
      <c r="C689" s="263">
        <f>C696+C702+C708+C714+C720+C726+C732+C738+C744+C750</f>
        <v>439.91335</v>
      </c>
      <c r="D689" s="263">
        <f>D696+D702+D708+D714+D720+D726+D732+D738+D744+D750</f>
        <v>202.0453300000004</v>
      </c>
      <c r="E689" s="263">
        <f>E696+E702+E708+E714+E720+E726+E732+E738+E744+E750</f>
        <v>68.8002</v>
      </c>
      <c r="F689" s="124">
        <f>SUM(G689:I689)</f>
        <v>0</v>
      </c>
      <c r="G689" s="125"/>
      <c r="H689" s="125"/>
      <c r="I689" s="125"/>
      <c r="J689" s="48"/>
    </row>
    <row r="690" spans="1:10" s="1" customFormat="1" ht="30" customHeight="1">
      <c r="A690" s="114" t="s">
        <v>137</v>
      </c>
      <c r="B690" s="115"/>
      <c r="C690" s="116"/>
      <c r="D690" s="116"/>
      <c r="E690" s="116"/>
      <c r="F690" s="117"/>
      <c r="G690" s="118"/>
      <c r="H690" s="63"/>
      <c r="I690" s="118"/>
      <c r="J690" s="44"/>
    </row>
    <row r="691" spans="1:10" s="1" customFormat="1" ht="12.75" customHeight="1">
      <c r="A691" s="3" t="s">
        <v>1</v>
      </c>
      <c r="B691" s="54"/>
      <c r="C691" s="21"/>
      <c r="D691" s="21"/>
      <c r="E691" s="21"/>
      <c r="F691" s="64"/>
      <c r="G691" s="65"/>
      <c r="H691" s="66"/>
      <c r="I691" s="65"/>
      <c r="J691" s="48"/>
    </row>
    <row r="692" spans="1:10" s="1" customFormat="1" ht="12.75" customHeight="1">
      <c r="A692" s="3" t="s">
        <v>2</v>
      </c>
      <c r="B692" s="54"/>
      <c r="C692" s="21"/>
      <c r="D692" s="21"/>
      <c r="E692" s="21"/>
      <c r="F692" s="64"/>
      <c r="G692" s="65"/>
      <c r="H692" s="66"/>
      <c r="I692" s="65"/>
      <c r="J692" s="44"/>
    </row>
    <row r="693" spans="1:10" s="1" customFormat="1" ht="12.75" customHeight="1">
      <c r="A693" s="4" t="s">
        <v>3</v>
      </c>
      <c r="B693" s="366"/>
      <c r="C693" s="9">
        <v>0</v>
      </c>
      <c r="D693" s="9">
        <v>0</v>
      </c>
      <c r="E693" s="9">
        <v>0</v>
      </c>
      <c r="F693" s="37"/>
      <c r="G693" s="9"/>
      <c r="H693" s="17"/>
      <c r="I693" s="9"/>
      <c r="J693" s="44"/>
    </row>
    <row r="694" spans="1:10" s="1" customFormat="1" ht="15">
      <c r="A694" s="4" t="s">
        <v>74</v>
      </c>
      <c r="B694" s="8"/>
      <c r="C694" s="10"/>
      <c r="D694" s="10"/>
      <c r="E694" s="10"/>
      <c r="F694" s="39"/>
      <c r="G694" s="8"/>
      <c r="H694" s="45"/>
      <c r="I694" s="8"/>
      <c r="J694" s="44"/>
    </row>
    <row r="695" spans="1:10" s="1" customFormat="1" ht="30" customHeight="1">
      <c r="A695" s="300" t="s">
        <v>63</v>
      </c>
      <c r="B695" s="115"/>
      <c r="C695" s="116"/>
      <c r="D695" s="116"/>
      <c r="E695" s="116"/>
      <c r="F695" s="117"/>
      <c r="G695" s="118"/>
      <c r="H695" s="63"/>
      <c r="I695" s="118"/>
      <c r="J695" s="44"/>
    </row>
    <row r="696" spans="1:10" s="1" customFormat="1" ht="15" customHeight="1">
      <c r="A696" s="3" t="s">
        <v>1</v>
      </c>
      <c r="B696" s="260">
        <f>SUM(C696:E696)</f>
        <v>101.72786</v>
      </c>
      <c r="C696" s="354">
        <v>101.72786</v>
      </c>
      <c r="D696" s="354">
        <v>0</v>
      </c>
      <c r="E696" s="354"/>
      <c r="F696" s="267">
        <f>SUM(G696:I696)</f>
        <v>0</v>
      </c>
      <c r="G696" s="268"/>
      <c r="H696" s="268"/>
      <c r="I696" s="268"/>
      <c r="J696" s="48"/>
    </row>
    <row r="697" spans="1:10" s="1" customFormat="1" ht="15" customHeight="1">
      <c r="A697" s="3" t="s">
        <v>2</v>
      </c>
      <c r="B697" s="5" t="e">
        <f>SUM(#REF!)+B698</f>
        <v>#REF!</v>
      </c>
      <c r="C697" s="299" t="e">
        <f>B697</f>
        <v>#REF!</v>
      </c>
      <c r="D697" s="255" t="e">
        <f>B697-C697-E697</f>
        <v>#REF!</v>
      </c>
      <c r="E697" s="299" t="e">
        <f>SUM(#REF!)</f>
        <v>#REF!</v>
      </c>
      <c r="F697" s="129"/>
      <c r="G697" s="128"/>
      <c r="H697" s="17"/>
      <c r="I697" s="128"/>
      <c r="J697" s="82"/>
    </row>
    <row r="698" spans="1:10" s="1" customFormat="1" ht="12.75" customHeight="1">
      <c r="A698" s="4" t="s">
        <v>3</v>
      </c>
      <c r="B698" s="145"/>
      <c r="C698" s="9"/>
      <c r="D698" s="9"/>
      <c r="E698" s="9"/>
      <c r="F698" s="37"/>
      <c r="G698" s="9"/>
      <c r="H698" s="17"/>
      <c r="I698" s="9"/>
      <c r="J698" s="44"/>
    </row>
    <row r="699" spans="1:10" s="1" customFormat="1" ht="15" customHeight="1">
      <c r="A699" s="4" t="s">
        <v>74</v>
      </c>
      <c r="B699" s="371"/>
      <c r="C699" s="10"/>
      <c r="D699" s="10"/>
      <c r="E699" s="10"/>
      <c r="F699" s="39"/>
      <c r="G699" s="8"/>
      <c r="H699" s="45"/>
      <c r="I699" s="8"/>
      <c r="J699" s="44"/>
    </row>
    <row r="700" spans="1:10" s="1" customFormat="1" ht="15" customHeight="1">
      <c r="A700" s="23" t="s">
        <v>117</v>
      </c>
      <c r="B700" s="8"/>
      <c r="C700" s="131">
        <f>B700</f>
        <v>0</v>
      </c>
      <c r="D700" s="10"/>
      <c r="E700" s="10"/>
      <c r="F700" s="39"/>
      <c r="G700" s="8"/>
      <c r="H700" s="45"/>
      <c r="I700" s="8"/>
      <c r="J700" s="44"/>
    </row>
    <row r="701" spans="1:10" s="1" customFormat="1" ht="19.5" customHeight="1">
      <c r="A701" s="114" t="s">
        <v>64</v>
      </c>
      <c r="B701" s="115"/>
      <c r="C701" s="116"/>
      <c r="D701" s="116"/>
      <c r="E701" s="116"/>
      <c r="F701" s="117"/>
      <c r="G701" s="118"/>
      <c r="H701" s="63"/>
      <c r="I701" s="118"/>
      <c r="J701" s="44"/>
    </row>
    <row r="702" spans="1:10" s="1" customFormat="1" ht="15" customHeight="1">
      <c r="A702" s="3" t="s">
        <v>1</v>
      </c>
      <c r="B702" s="260">
        <f>SUM(C702:E702)</f>
        <v>86.0451</v>
      </c>
      <c r="C702" s="354">
        <v>86.0451</v>
      </c>
      <c r="D702" s="354">
        <v>0</v>
      </c>
      <c r="E702" s="354"/>
      <c r="F702" s="267">
        <f>SUM(G702:I702)</f>
        <v>0</v>
      </c>
      <c r="G702" s="268"/>
      <c r="H702" s="268"/>
      <c r="I702" s="268"/>
      <c r="J702" s="48"/>
    </row>
    <row r="703" spans="1:10" s="1" customFormat="1" ht="15" customHeight="1">
      <c r="A703" s="3" t="s">
        <v>2</v>
      </c>
      <c r="B703" s="5" t="e">
        <f>SUM(#REF!)+B704</f>
        <v>#REF!</v>
      </c>
      <c r="C703" s="127" t="e">
        <f>SUM(#REF!)+C706</f>
        <v>#REF!</v>
      </c>
      <c r="D703" s="128" t="e">
        <f>B703-C703-E703</f>
        <v>#REF!</v>
      </c>
      <c r="E703" s="127" t="e">
        <f>SUM(#REF!)</f>
        <v>#REF!</v>
      </c>
      <c r="F703" s="129"/>
      <c r="G703" s="128"/>
      <c r="H703" s="17"/>
      <c r="I703" s="128"/>
      <c r="J703" s="44"/>
    </row>
    <row r="704" spans="1:10" s="1" customFormat="1" ht="15" customHeight="1">
      <c r="A704" s="4" t="s">
        <v>3</v>
      </c>
      <c r="B704" s="145"/>
      <c r="C704" s="9"/>
      <c r="D704" s="9"/>
      <c r="E704" s="9"/>
      <c r="F704" s="37"/>
      <c r="G704" s="9"/>
      <c r="H704" s="17"/>
      <c r="I704" s="9"/>
      <c r="J704" s="44"/>
    </row>
    <row r="705" spans="1:10" s="1" customFormat="1" ht="15" customHeight="1">
      <c r="A705" s="4" t="s">
        <v>74</v>
      </c>
      <c r="B705" s="374"/>
      <c r="C705" s="15"/>
      <c r="D705" s="15"/>
      <c r="E705" s="15"/>
      <c r="F705" s="42"/>
      <c r="G705" s="15"/>
      <c r="H705" s="61"/>
      <c r="I705" s="15"/>
      <c r="J705" s="44"/>
    </row>
    <row r="706" spans="1:10" s="1" customFormat="1" ht="15" customHeight="1">
      <c r="A706" s="23" t="s">
        <v>117</v>
      </c>
      <c r="B706" s="15"/>
      <c r="C706" s="131">
        <f>B706</f>
        <v>0</v>
      </c>
      <c r="D706" s="15"/>
      <c r="E706" s="15"/>
      <c r="F706" s="42"/>
      <c r="G706" s="15"/>
      <c r="H706" s="61"/>
      <c r="I706" s="15"/>
      <c r="J706" s="44"/>
    </row>
    <row r="707" spans="1:10" s="1" customFormat="1" ht="30" customHeight="1">
      <c r="A707" s="114" t="s">
        <v>65</v>
      </c>
      <c r="B707" s="115"/>
      <c r="C707" s="116"/>
      <c r="D707" s="116"/>
      <c r="E707" s="116"/>
      <c r="F707" s="117"/>
      <c r="G707" s="118"/>
      <c r="H707" s="63"/>
      <c r="I707" s="118"/>
      <c r="J707" s="44"/>
    </row>
    <row r="708" spans="1:10" s="1" customFormat="1" ht="15" customHeight="1">
      <c r="A708" s="3" t="s">
        <v>1</v>
      </c>
      <c r="B708" s="260">
        <f>SUM(C708:E708)</f>
        <v>34.132480000000015</v>
      </c>
      <c r="C708" s="354">
        <v>0</v>
      </c>
      <c r="D708" s="354">
        <v>34.132480000000015</v>
      </c>
      <c r="E708" s="354"/>
      <c r="F708" s="267">
        <f>SUM(G708:I708)</f>
        <v>0</v>
      </c>
      <c r="G708" s="268"/>
      <c r="H708" s="268"/>
      <c r="I708" s="268"/>
      <c r="J708" s="48"/>
    </row>
    <row r="709" spans="1:10" s="1" customFormat="1" ht="15" customHeight="1">
      <c r="A709" s="3" t="s">
        <v>2</v>
      </c>
      <c r="B709" s="5" t="e">
        <f>SUM(#REF!)+B710</f>
        <v>#REF!</v>
      </c>
      <c r="C709" s="127" t="e">
        <f>SUM(#REF!)+C712</f>
        <v>#REF!</v>
      </c>
      <c r="D709" s="128" t="e">
        <f>B709-C709-E709</f>
        <v>#REF!</v>
      </c>
      <c r="E709" s="127" t="e">
        <f>SUM(#REF!)</f>
        <v>#REF!</v>
      </c>
      <c r="F709" s="129"/>
      <c r="G709" s="128"/>
      <c r="H709" s="17"/>
      <c r="I709" s="128"/>
      <c r="J709" s="44"/>
    </row>
    <row r="710" spans="1:10" s="1" customFormat="1" ht="12.75" customHeight="1">
      <c r="A710" s="4" t="s">
        <v>3</v>
      </c>
      <c r="B710" s="145"/>
      <c r="C710" s="9"/>
      <c r="D710" s="9"/>
      <c r="E710" s="9"/>
      <c r="F710" s="37"/>
      <c r="G710" s="9"/>
      <c r="H710" s="17"/>
      <c r="I710" s="9"/>
      <c r="J710" s="44"/>
    </row>
    <row r="711" spans="1:10" s="1" customFormat="1" ht="15" customHeight="1">
      <c r="A711" s="4" t="s">
        <v>74</v>
      </c>
      <c r="B711" s="371"/>
      <c r="C711" s="10"/>
      <c r="D711" s="10"/>
      <c r="E711" s="10"/>
      <c r="F711" s="39"/>
      <c r="G711" s="8"/>
      <c r="H711" s="45"/>
      <c r="I711" s="8"/>
      <c r="J711" s="44"/>
    </row>
    <row r="712" spans="1:10" s="1" customFormat="1" ht="15" customHeight="1">
      <c r="A712" s="23" t="s">
        <v>117</v>
      </c>
      <c r="B712" s="8"/>
      <c r="C712" s="131">
        <f>B712</f>
        <v>0</v>
      </c>
      <c r="D712" s="10"/>
      <c r="E712" s="10"/>
      <c r="F712" s="39"/>
      <c r="G712" s="8"/>
      <c r="H712" s="45"/>
      <c r="I712" s="8"/>
      <c r="J712" s="44"/>
    </row>
    <row r="713" spans="1:10" s="1" customFormat="1" ht="30" customHeight="1">
      <c r="A713" s="114" t="s">
        <v>66</v>
      </c>
      <c r="B713" s="115"/>
      <c r="C713" s="116"/>
      <c r="D713" s="116"/>
      <c r="E713" s="116"/>
      <c r="F713" s="117"/>
      <c r="G713" s="118"/>
      <c r="H713" s="63"/>
      <c r="I713" s="118"/>
      <c r="J713" s="44"/>
    </row>
    <row r="714" spans="1:10" s="1" customFormat="1" ht="12.75" customHeight="1">
      <c r="A714" s="3" t="s">
        <v>1</v>
      </c>
      <c r="B714" s="260">
        <f>SUM(C714:E714)</f>
        <v>33.61359999999999</v>
      </c>
      <c r="C714" s="354">
        <v>33.61359999999999</v>
      </c>
      <c r="D714" s="354">
        <v>0</v>
      </c>
      <c r="E714" s="354"/>
      <c r="F714" s="267">
        <f>SUM(G714:I714)</f>
        <v>0</v>
      </c>
      <c r="G714" s="268"/>
      <c r="H714" s="268"/>
      <c r="I714" s="268"/>
      <c r="J714" s="48"/>
    </row>
    <row r="715" spans="1:10" s="1" customFormat="1" ht="15" customHeight="1">
      <c r="A715" s="3" t="s">
        <v>2</v>
      </c>
      <c r="B715" s="5" t="e">
        <f>SUM(#REF!)+B716</f>
        <v>#REF!</v>
      </c>
      <c r="C715" s="127" t="e">
        <f>SUM(#REF!)+C718</f>
        <v>#REF!</v>
      </c>
      <c r="D715" s="128" t="e">
        <f>B715-C715-E715</f>
        <v>#REF!</v>
      </c>
      <c r="E715" s="127" t="e">
        <f>SUM(#REF!)</f>
        <v>#REF!</v>
      </c>
      <c r="F715" s="129"/>
      <c r="G715" s="128"/>
      <c r="H715" s="17"/>
      <c r="I715" s="128"/>
      <c r="J715" s="44"/>
    </row>
    <row r="716" spans="1:10" s="1" customFormat="1" ht="12.75" customHeight="1">
      <c r="A716" s="4" t="s">
        <v>3</v>
      </c>
      <c r="B716" s="145"/>
      <c r="C716" s="9"/>
      <c r="D716" s="9"/>
      <c r="E716" s="9"/>
      <c r="F716" s="37"/>
      <c r="G716" s="9"/>
      <c r="H716" s="17"/>
      <c r="I716" s="9"/>
      <c r="J716" s="44"/>
    </row>
    <row r="717" spans="1:10" s="1" customFormat="1" ht="15" customHeight="1">
      <c r="A717" s="4" t="s">
        <v>74</v>
      </c>
      <c r="B717" s="371"/>
      <c r="C717" s="10"/>
      <c r="D717" s="10"/>
      <c r="E717" s="10"/>
      <c r="F717" s="39"/>
      <c r="G717" s="8"/>
      <c r="H717" s="45"/>
      <c r="I717" s="8"/>
      <c r="J717" s="44"/>
    </row>
    <row r="718" spans="1:10" s="1" customFormat="1" ht="15" customHeight="1">
      <c r="A718" s="23" t="s">
        <v>117</v>
      </c>
      <c r="B718" s="8"/>
      <c r="C718" s="131">
        <f>B718</f>
        <v>0</v>
      </c>
      <c r="D718" s="10"/>
      <c r="E718" s="10"/>
      <c r="F718" s="39"/>
      <c r="G718" s="8"/>
      <c r="H718" s="45"/>
      <c r="I718" s="8"/>
      <c r="J718" s="44"/>
    </row>
    <row r="719" spans="1:10" s="1" customFormat="1" ht="30" customHeight="1">
      <c r="A719" s="114" t="s">
        <v>67</v>
      </c>
      <c r="B719" s="115"/>
      <c r="C719" s="116"/>
      <c r="D719" s="116"/>
      <c r="E719" s="116"/>
      <c r="F719" s="117"/>
      <c r="G719" s="118"/>
      <c r="H719" s="63"/>
      <c r="I719" s="118"/>
      <c r="J719" s="44"/>
    </row>
    <row r="720" spans="1:10" s="1" customFormat="1" ht="15" customHeight="1">
      <c r="A720" s="3" t="s">
        <v>1</v>
      </c>
      <c r="B720" s="260">
        <f>SUM(C720:E720)</f>
        <v>74.88232</v>
      </c>
      <c r="C720" s="354">
        <v>21.37005</v>
      </c>
      <c r="D720" s="354">
        <v>53.51227000000001</v>
      </c>
      <c r="E720" s="354"/>
      <c r="F720" s="267">
        <f>SUM(G720:I720)</f>
        <v>0</v>
      </c>
      <c r="G720" s="268"/>
      <c r="H720" s="268"/>
      <c r="I720" s="268"/>
      <c r="J720" s="48"/>
    </row>
    <row r="721" spans="1:10" s="1" customFormat="1" ht="15" customHeight="1">
      <c r="A721" s="3" t="s">
        <v>2</v>
      </c>
      <c r="B721" s="5" t="e">
        <f>SUM(#REF!)+B722</f>
        <v>#REF!</v>
      </c>
      <c r="C721" s="127" t="e">
        <f>SUM(#REF!)+C724</f>
        <v>#REF!</v>
      </c>
      <c r="D721" s="128" t="e">
        <f>B721-C721-E721</f>
        <v>#REF!</v>
      </c>
      <c r="E721" s="127" t="e">
        <f>SUM(#REF!)</f>
        <v>#REF!</v>
      </c>
      <c r="F721" s="129"/>
      <c r="G721" s="128"/>
      <c r="H721" s="17"/>
      <c r="I721" s="128"/>
      <c r="J721" s="44"/>
    </row>
    <row r="722" spans="1:10" s="1" customFormat="1" ht="12.75" customHeight="1">
      <c r="A722" s="4" t="s">
        <v>3</v>
      </c>
      <c r="B722" s="145"/>
      <c r="C722" s="9"/>
      <c r="D722" s="9"/>
      <c r="E722" s="9"/>
      <c r="F722" s="37"/>
      <c r="G722" s="9"/>
      <c r="H722" s="17"/>
      <c r="I722" s="9"/>
      <c r="J722" s="44"/>
    </row>
    <row r="723" spans="1:10" s="1" customFormat="1" ht="15" customHeight="1">
      <c r="A723" s="4" t="s">
        <v>74</v>
      </c>
      <c r="B723" s="371"/>
      <c r="C723" s="10"/>
      <c r="D723" s="10"/>
      <c r="E723" s="10"/>
      <c r="F723" s="39"/>
      <c r="G723" s="8"/>
      <c r="H723" s="45"/>
      <c r="I723" s="8"/>
      <c r="J723" s="44"/>
    </row>
    <row r="724" spans="1:10" s="1" customFormat="1" ht="15" customHeight="1">
      <c r="A724" s="23" t="s">
        <v>117</v>
      </c>
      <c r="B724" s="8">
        <v>0</v>
      </c>
      <c r="C724" s="131">
        <f>B724</f>
        <v>0</v>
      </c>
      <c r="D724" s="10"/>
      <c r="E724" s="10"/>
      <c r="F724" s="39"/>
      <c r="G724" s="8"/>
      <c r="H724" s="45"/>
      <c r="I724" s="8"/>
      <c r="J724" s="44"/>
    </row>
    <row r="725" spans="1:10" s="1" customFormat="1" ht="30" customHeight="1">
      <c r="A725" s="114" t="s">
        <v>68</v>
      </c>
      <c r="B725" s="115"/>
      <c r="C725" s="116"/>
      <c r="D725" s="116"/>
      <c r="E725" s="116"/>
      <c r="F725" s="117"/>
      <c r="G725" s="118"/>
      <c r="H725" s="63"/>
      <c r="I725" s="118"/>
      <c r="J725" s="44"/>
    </row>
    <row r="726" spans="1:10" s="1" customFormat="1" ht="12.75" customHeight="1">
      <c r="A726" s="3" t="s">
        <v>1</v>
      </c>
      <c r="B726" s="260">
        <f>SUM(C726:E726)</f>
        <v>0</v>
      </c>
      <c r="C726" s="263"/>
      <c r="D726" s="263"/>
      <c r="E726" s="263"/>
      <c r="F726" s="249">
        <f>SUM(G726:I726)</f>
        <v>0</v>
      </c>
      <c r="G726" s="250"/>
      <c r="H726" s="250"/>
      <c r="I726" s="250"/>
      <c r="J726" s="48"/>
    </row>
    <row r="727" spans="1:10" s="1" customFormat="1" ht="15" customHeight="1">
      <c r="A727" s="3" t="s">
        <v>2</v>
      </c>
      <c r="B727" s="5" t="e">
        <f>SUM(#REF!)+B728</f>
        <v>#REF!</v>
      </c>
      <c r="C727" s="127" t="e">
        <f>SUM(#REF!)+C730</f>
        <v>#REF!</v>
      </c>
      <c r="D727" s="128" t="e">
        <f>B727-C727-E727</f>
        <v>#REF!</v>
      </c>
      <c r="E727" s="127" t="e">
        <f>SUM(#REF!)</f>
        <v>#REF!</v>
      </c>
      <c r="F727" s="129"/>
      <c r="G727" s="128"/>
      <c r="H727" s="17"/>
      <c r="I727" s="128"/>
      <c r="J727" s="44"/>
    </row>
    <row r="728" spans="1:10" s="1" customFormat="1" ht="12.75" customHeight="1">
      <c r="A728" s="4" t="s">
        <v>3</v>
      </c>
      <c r="B728" s="145"/>
      <c r="C728" s="9"/>
      <c r="D728" s="9"/>
      <c r="E728" s="9"/>
      <c r="F728" s="37"/>
      <c r="G728" s="9"/>
      <c r="H728" s="17"/>
      <c r="I728" s="9"/>
      <c r="J728" s="44"/>
    </row>
    <row r="729" spans="1:10" s="1" customFormat="1" ht="15" customHeight="1">
      <c r="A729" s="4" t="s">
        <v>74</v>
      </c>
      <c r="B729" s="371"/>
      <c r="C729" s="10"/>
      <c r="D729" s="10"/>
      <c r="E729" s="10"/>
      <c r="F729" s="39"/>
      <c r="G729" s="8"/>
      <c r="H729" s="45"/>
      <c r="I729" s="8"/>
      <c r="J729" s="44"/>
    </row>
    <row r="730" spans="1:10" s="1" customFormat="1" ht="15" customHeight="1">
      <c r="A730" s="23" t="s">
        <v>117</v>
      </c>
      <c r="B730" s="8"/>
      <c r="C730" s="131">
        <f>B730</f>
        <v>0</v>
      </c>
      <c r="D730" s="10"/>
      <c r="E730" s="10"/>
      <c r="F730" s="39"/>
      <c r="G730" s="8"/>
      <c r="H730" s="45"/>
      <c r="I730" s="8"/>
      <c r="J730" s="44"/>
    </row>
    <row r="731" spans="1:10" s="1" customFormat="1" ht="30" customHeight="1">
      <c r="A731" s="114" t="s">
        <v>69</v>
      </c>
      <c r="B731" s="115"/>
      <c r="C731" s="116"/>
      <c r="D731" s="116"/>
      <c r="E731" s="116"/>
      <c r="F731" s="117"/>
      <c r="G731" s="118"/>
      <c r="H731" s="63"/>
      <c r="I731" s="118"/>
      <c r="J731" s="44"/>
    </row>
    <row r="732" spans="1:10" s="1" customFormat="1" ht="12.75" customHeight="1">
      <c r="A732" s="3" t="s">
        <v>1</v>
      </c>
      <c r="B732" s="260">
        <f>SUM(C732:E732)</f>
        <v>0</v>
      </c>
      <c r="C732" s="263"/>
      <c r="D732" s="263"/>
      <c r="E732" s="263"/>
      <c r="F732" s="267">
        <f>SUM(G732:I732)</f>
        <v>0</v>
      </c>
      <c r="G732" s="268"/>
      <c r="H732" s="268"/>
      <c r="I732" s="268"/>
      <c r="J732" s="48"/>
    </row>
    <row r="733" spans="1:10" s="1" customFormat="1" ht="15" customHeight="1">
      <c r="A733" s="3" t="s">
        <v>2</v>
      </c>
      <c r="B733" s="5" t="e">
        <f>SUM(#REF!)+B734</f>
        <v>#REF!</v>
      </c>
      <c r="C733" s="127" t="e">
        <f>SUM(#REF!)+C736</f>
        <v>#REF!</v>
      </c>
      <c r="D733" s="128" t="e">
        <f>B733-C733-E733</f>
        <v>#REF!</v>
      </c>
      <c r="E733" s="127" t="e">
        <f>SUM(#REF!)</f>
        <v>#REF!</v>
      </c>
      <c r="F733" s="129"/>
      <c r="G733" s="128"/>
      <c r="H733" s="17"/>
      <c r="I733" s="128"/>
      <c r="J733" s="44"/>
    </row>
    <row r="734" spans="1:10" s="1" customFormat="1" ht="12.75" customHeight="1">
      <c r="A734" s="4" t="s">
        <v>3</v>
      </c>
      <c r="B734" s="145"/>
      <c r="C734" s="9"/>
      <c r="D734" s="9"/>
      <c r="E734" s="9"/>
      <c r="F734" s="37"/>
      <c r="G734" s="9"/>
      <c r="H734" s="17"/>
      <c r="I734" s="9"/>
      <c r="J734" s="44"/>
    </row>
    <row r="735" spans="1:10" s="1" customFormat="1" ht="15" customHeight="1">
      <c r="A735" s="4" t="s">
        <v>74</v>
      </c>
      <c r="B735" s="371"/>
      <c r="C735" s="10"/>
      <c r="D735" s="10"/>
      <c r="E735" s="10"/>
      <c r="F735" s="39"/>
      <c r="G735" s="8"/>
      <c r="H735" s="45"/>
      <c r="I735" s="8"/>
      <c r="J735" s="44"/>
    </row>
    <row r="736" spans="1:10" s="1" customFormat="1" ht="15" customHeight="1">
      <c r="A736" s="23"/>
      <c r="B736" s="45"/>
      <c r="C736" s="131">
        <f>B736</f>
        <v>0</v>
      </c>
      <c r="D736" s="10"/>
      <c r="E736" s="10"/>
      <c r="F736" s="39"/>
      <c r="G736" s="8"/>
      <c r="H736" s="45"/>
      <c r="I736" s="8"/>
      <c r="J736" s="44"/>
    </row>
    <row r="737" spans="1:10" s="1" customFormat="1" ht="30" customHeight="1">
      <c r="A737" s="114" t="s">
        <v>70</v>
      </c>
      <c r="B737" s="115"/>
      <c r="C737" s="116"/>
      <c r="D737" s="116"/>
      <c r="E737" s="116"/>
      <c r="F737" s="117"/>
      <c r="G737" s="118"/>
      <c r="H737" s="63"/>
      <c r="I737" s="118"/>
      <c r="J737" s="44"/>
    </row>
    <row r="738" spans="1:10" s="1" customFormat="1" ht="12.75" customHeight="1">
      <c r="A738" s="3" t="s">
        <v>1</v>
      </c>
      <c r="B738" s="260">
        <f>SUM(C738:E738)</f>
        <v>0</v>
      </c>
      <c r="C738" s="263"/>
      <c r="D738" s="263"/>
      <c r="E738" s="263"/>
      <c r="F738" s="267">
        <f>SUM(G738:I738)</f>
        <v>0</v>
      </c>
      <c r="G738" s="268"/>
      <c r="H738" s="268"/>
      <c r="I738" s="268"/>
      <c r="J738" s="48"/>
    </row>
    <row r="739" spans="1:10" s="1" customFormat="1" ht="15" customHeight="1">
      <c r="A739" s="3" t="s">
        <v>2</v>
      </c>
      <c r="B739" s="5" t="e">
        <f>SUM(#REF!)+B740</f>
        <v>#REF!</v>
      </c>
      <c r="C739" s="127" t="e">
        <f>SUM(#REF!)+C742</f>
        <v>#REF!</v>
      </c>
      <c r="D739" s="128" t="e">
        <f>B739-C739-E739</f>
        <v>#REF!</v>
      </c>
      <c r="E739" s="127" t="e">
        <f>SUM(#REF!)</f>
        <v>#REF!</v>
      </c>
      <c r="F739" s="129"/>
      <c r="G739" s="128"/>
      <c r="H739" s="17"/>
      <c r="I739" s="128"/>
      <c r="J739" s="44"/>
    </row>
    <row r="740" spans="1:10" s="1" customFormat="1" ht="12.75" customHeight="1">
      <c r="A740" s="4" t="s">
        <v>3</v>
      </c>
      <c r="B740" s="145"/>
      <c r="C740" s="9"/>
      <c r="D740" s="9"/>
      <c r="E740" s="9"/>
      <c r="F740" s="37"/>
      <c r="G740" s="9"/>
      <c r="H740" s="17"/>
      <c r="I740" s="9"/>
      <c r="J740" s="44"/>
    </row>
    <row r="741" spans="1:10" s="1" customFormat="1" ht="15" customHeight="1">
      <c r="A741" s="4" t="s">
        <v>74</v>
      </c>
      <c r="B741" s="371"/>
      <c r="C741" s="13"/>
      <c r="D741" s="13"/>
      <c r="E741" s="13"/>
      <c r="F741" s="39"/>
      <c r="G741" s="8"/>
      <c r="H741" s="45"/>
      <c r="I741" s="8"/>
      <c r="J741" s="44"/>
    </row>
    <row r="742" spans="1:10" s="1" customFormat="1" ht="15" customHeight="1">
      <c r="A742" s="23" t="s">
        <v>117</v>
      </c>
      <c r="B742" s="8"/>
      <c r="C742" s="131">
        <f>B742</f>
        <v>0</v>
      </c>
      <c r="D742" s="13"/>
      <c r="E742" s="13"/>
      <c r="F742" s="39"/>
      <c r="G742" s="8"/>
      <c r="H742" s="45"/>
      <c r="I742" s="8"/>
      <c r="J742" s="44"/>
    </row>
    <row r="743" spans="1:10" s="1" customFormat="1" ht="30" customHeight="1">
      <c r="A743" s="114" t="s">
        <v>71</v>
      </c>
      <c r="B743" s="115"/>
      <c r="C743" s="116"/>
      <c r="D743" s="116"/>
      <c r="E743" s="116"/>
      <c r="F743" s="117"/>
      <c r="G743" s="118"/>
      <c r="H743" s="63"/>
      <c r="I743" s="118"/>
      <c r="J743" s="44"/>
    </row>
    <row r="744" spans="1:10" s="1" customFormat="1" ht="12.75" customHeight="1">
      <c r="A744" s="3" t="s">
        <v>1</v>
      </c>
      <c r="B744" s="260">
        <f>SUM(C744:E744)</f>
        <v>346.8431400000004</v>
      </c>
      <c r="C744" s="354">
        <v>197.47354</v>
      </c>
      <c r="D744" s="354">
        <v>80.56940000000039</v>
      </c>
      <c r="E744" s="354">
        <v>68.8002</v>
      </c>
      <c r="F744" s="267">
        <f>SUM(G744:I744)</f>
        <v>0</v>
      </c>
      <c r="G744" s="268"/>
      <c r="H744" s="268"/>
      <c r="I744" s="268"/>
      <c r="J744" s="48"/>
    </row>
    <row r="745" spans="1:10" s="1" customFormat="1" ht="15" customHeight="1">
      <c r="A745" s="3" t="s">
        <v>2</v>
      </c>
      <c r="B745" s="5" t="e">
        <f>SUM(#REF!)+B746</f>
        <v>#REF!</v>
      </c>
      <c r="C745" s="127" t="e">
        <f>SUM(#REF!)+C748</f>
        <v>#REF!</v>
      </c>
      <c r="D745" s="128" t="e">
        <f>B745-C745-E745</f>
        <v>#REF!</v>
      </c>
      <c r="E745" s="127" t="e">
        <f>SUM(#REF!)</f>
        <v>#REF!</v>
      </c>
      <c r="F745" s="129"/>
      <c r="G745" s="128"/>
      <c r="H745" s="17"/>
      <c r="I745" s="128"/>
      <c r="J745" s="44"/>
    </row>
    <row r="746" spans="1:10" s="1" customFormat="1" ht="12.75" customHeight="1">
      <c r="A746" s="4" t="s">
        <v>3</v>
      </c>
      <c r="B746" s="145"/>
      <c r="C746" s="9"/>
      <c r="D746" s="9"/>
      <c r="E746" s="9"/>
      <c r="F746" s="37"/>
      <c r="G746" s="9"/>
      <c r="H746" s="17"/>
      <c r="I746" s="9"/>
      <c r="J746" s="44"/>
    </row>
    <row r="747" spans="1:10" s="1" customFormat="1" ht="15" customHeight="1">
      <c r="A747" s="4" t="s">
        <v>74</v>
      </c>
      <c r="B747" s="371"/>
      <c r="C747" s="8"/>
      <c r="D747" s="8"/>
      <c r="E747" s="8"/>
      <c r="F747" s="39"/>
      <c r="G747" s="8"/>
      <c r="H747" s="45"/>
      <c r="I747" s="8"/>
      <c r="J747" s="44"/>
    </row>
    <row r="748" spans="1:10" s="1" customFormat="1" ht="15" customHeight="1">
      <c r="A748" s="23" t="s">
        <v>117</v>
      </c>
      <c r="B748" s="130">
        <v>0</v>
      </c>
      <c r="C748" s="131">
        <f>B748</f>
        <v>0</v>
      </c>
      <c r="D748" s="8"/>
      <c r="E748" s="8"/>
      <c r="F748" s="39"/>
      <c r="G748" s="8"/>
      <c r="H748" s="45"/>
      <c r="I748" s="8"/>
      <c r="J748" s="44"/>
    </row>
    <row r="749" spans="1:10" s="1" customFormat="1" ht="30" customHeight="1">
      <c r="A749" s="114" t="s">
        <v>28</v>
      </c>
      <c r="B749" s="115"/>
      <c r="C749" s="116"/>
      <c r="D749" s="116"/>
      <c r="E749" s="116"/>
      <c r="F749" s="117"/>
      <c r="G749" s="118"/>
      <c r="H749" s="63"/>
      <c r="I749" s="118"/>
      <c r="J749" s="44"/>
    </row>
    <row r="750" spans="1:10" s="1" customFormat="1" ht="12.75" customHeight="1">
      <c r="A750" s="3" t="s">
        <v>1</v>
      </c>
      <c r="B750" s="260">
        <f>SUM(C750:E750)</f>
        <v>33.514379999999996</v>
      </c>
      <c r="C750" s="354">
        <v>-0.3168</v>
      </c>
      <c r="D750" s="354">
        <v>33.831179999999996</v>
      </c>
      <c r="E750" s="355"/>
      <c r="F750" s="267">
        <f>SUM(G750:I750)</f>
        <v>0</v>
      </c>
      <c r="G750" s="268"/>
      <c r="H750" s="268"/>
      <c r="I750" s="268"/>
      <c r="J750" s="48"/>
    </row>
    <row r="751" spans="1:10" s="1" customFormat="1" ht="15" customHeight="1">
      <c r="A751" s="3" t="s">
        <v>2</v>
      </c>
      <c r="B751" s="5" t="e">
        <f>SUM(#REF!)+B752</f>
        <v>#REF!</v>
      </c>
      <c r="C751" s="127" t="e">
        <f>SUM(#REF!)+C754</f>
        <v>#REF!</v>
      </c>
      <c r="D751" s="128" t="e">
        <f>B751-C751-E751</f>
        <v>#REF!</v>
      </c>
      <c r="E751" s="127" t="e">
        <f>SUM(#REF!)</f>
        <v>#REF!</v>
      </c>
      <c r="F751" s="129"/>
      <c r="G751" s="128"/>
      <c r="H751" s="17"/>
      <c r="I751" s="128"/>
      <c r="J751" s="44"/>
    </row>
    <row r="752" spans="1:10" s="1" customFormat="1" ht="12.75" customHeight="1">
      <c r="A752" s="4" t="s">
        <v>3</v>
      </c>
      <c r="B752" s="145"/>
      <c r="C752" s="9"/>
      <c r="D752" s="9"/>
      <c r="E752" s="9"/>
      <c r="F752" s="37"/>
      <c r="G752" s="9"/>
      <c r="H752" s="17"/>
      <c r="I752" s="9"/>
      <c r="J752" s="44"/>
    </row>
    <row r="753" spans="1:10" s="1" customFormat="1" ht="15" customHeight="1">
      <c r="A753" s="4" t="s">
        <v>74</v>
      </c>
      <c r="B753" s="371"/>
      <c r="C753" s="8"/>
      <c r="D753" s="8"/>
      <c r="E753" s="8"/>
      <c r="F753" s="39"/>
      <c r="G753" s="8"/>
      <c r="H753" s="45"/>
      <c r="I753" s="8"/>
      <c r="J753" s="44"/>
    </row>
    <row r="754" spans="1:10" s="1" customFormat="1" ht="15" customHeight="1">
      <c r="A754" s="23" t="s">
        <v>117</v>
      </c>
      <c r="B754" s="8"/>
      <c r="C754" s="131">
        <f>B754</f>
        <v>0</v>
      </c>
      <c r="D754" s="8"/>
      <c r="E754" s="8"/>
      <c r="F754" s="39"/>
      <c r="G754" s="8"/>
      <c r="H754" s="45"/>
      <c r="I754" s="8"/>
      <c r="J754" s="44"/>
    </row>
    <row r="755" spans="1:10" s="1" customFormat="1" ht="15" customHeight="1">
      <c r="A755" s="114" t="s">
        <v>23</v>
      </c>
      <c r="B755" s="115"/>
      <c r="C755" s="116"/>
      <c r="D755" s="116"/>
      <c r="E755" s="116"/>
      <c r="F755" s="117"/>
      <c r="G755" s="118"/>
      <c r="H755" s="63"/>
      <c r="I755" s="118"/>
      <c r="J755" s="86"/>
    </row>
    <row r="756" spans="1:10" s="1" customFormat="1" ht="15" customHeight="1">
      <c r="A756" s="3" t="s">
        <v>1</v>
      </c>
      <c r="B756" s="260">
        <v>0</v>
      </c>
      <c r="C756" s="263"/>
      <c r="D756" s="263"/>
      <c r="E756" s="260">
        <v>0</v>
      </c>
      <c r="F756" s="251">
        <f>SUM(G756:I756)</f>
        <v>0</v>
      </c>
      <c r="G756" s="132"/>
      <c r="H756" s="132"/>
      <c r="I756" s="132"/>
      <c r="J756" s="87"/>
    </row>
    <row r="757" spans="1:10" s="1" customFormat="1" ht="15" customHeight="1">
      <c r="A757" s="3" t="s">
        <v>2</v>
      </c>
      <c r="B757" s="5" t="e">
        <f>SUM(#REF!)+B758</f>
        <v>#REF!</v>
      </c>
      <c r="C757" s="127" t="e">
        <f>SUM(#REF!)+C760</f>
        <v>#REF!</v>
      </c>
      <c r="D757" s="128" t="e">
        <f>B757-C757-E757</f>
        <v>#REF!</v>
      </c>
      <c r="E757" s="127" t="e">
        <f>SUM(#REF!)</f>
        <v>#REF!</v>
      </c>
      <c r="F757" s="129"/>
      <c r="G757" s="128"/>
      <c r="H757" s="17"/>
      <c r="I757" s="128"/>
      <c r="J757" s="82"/>
    </row>
    <row r="758" spans="1:10" s="1" customFormat="1" ht="15" customHeight="1">
      <c r="A758" s="4" t="s">
        <v>3</v>
      </c>
      <c r="B758" s="145"/>
      <c r="C758" s="9"/>
      <c r="D758" s="9"/>
      <c r="E758" s="9"/>
      <c r="F758" s="37"/>
      <c r="G758" s="9"/>
      <c r="H758" s="17"/>
      <c r="I758" s="9"/>
      <c r="J758" s="44"/>
    </row>
    <row r="759" spans="1:10" s="1" customFormat="1" ht="15" customHeight="1">
      <c r="A759" s="4" t="s">
        <v>74</v>
      </c>
      <c r="B759" s="371"/>
      <c r="C759" s="8"/>
      <c r="D759" s="8"/>
      <c r="E759" s="8"/>
      <c r="F759" s="39"/>
      <c r="G759" s="8"/>
      <c r="H759" s="45"/>
      <c r="I759" s="8"/>
      <c r="J759" s="44"/>
    </row>
    <row r="760" spans="1:10" s="1" customFormat="1" ht="15">
      <c r="A760" s="23" t="s">
        <v>117</v>
      </c>
      <c r="B760" s="8"/>
      <c r="C760" s="131">
        <f>B760</f>
        <v>0</v>
      </c>
      <c r="D760" s="8"/>
      <c r="E760" s="8"/>
      <c r="F760" s="39"/>
      <c r="G760" s="8"/>
      <c r="H760" s="45"/>
      <c r="I760" s="8"/>
      <c r="J760" s="44"/>
    </row>
    <row r="761" spans="1:10" s="1" customFormat="1" ht="11.25">
      <c r="A761" s="254" t="s">
        <v>140</v>
      </c>
      <c r="B761" s="248">
        <f>B762-B763</f>
        <v>0</v>
      </c>
      <c r="C761" s="248">
        <f>C762-C763</f>
        <v>0</v>
      </c>
      <c r="D761" s="248">
        <f aca="true" t="shared" si="0" ref="D761:I761">D762-D763</f>
        <v>0</v>
      </c>
      <c r="E761" s="248">
        <f t="shared" si="0"/>
        <v>0</v>
      </c>
      <c r="F761" s="248">
        <f>F762-F763</f>
        <v>845.7163999999999</v>
      </c>
      <c r="G761" s="248">
        <f t="shared" si="0"/>
        <v>362.25359999999995</v>
      </c>
      <c r="H761" s="248">
        <f>H762-H763</f>
        <v>482.9618</v>
      </c>
      <c r="I761" s="248">
        <f t="shared" si="0"/>
        <v>0.501</v>
      </c>
      <c r="J761" s="44"/>
    </row>
    <row r="762" spans="1:10" s="1" customFormat="1" ht="11.25">
      <c r="A762" t="s">
        <v>364</v>
      </c>
      <c r="B762" s="113">
        <v>14329.565380000002</v>
      </c>
      <c r="C762" s="113">
        <v>5185.97832</v>
      </c>
      <c r="D762" s="113">
        <v>7331.426860000001</v>
      </c>
      <c r="E762" s="113">
        <v>1812.1601999999998</v>
      </c>
      <c r="F762" s="178">
        <v>851.8453999999999</v>
      </c>
      <c r="G762" s="178">
        <v>363.33359999999993</v>
      </c>
      <c r="H762" s="178">
        <v>487.89079999999996</v>
      </c>
      <c r="I762" s="178">
        <v>0.621</v>
      </c>
      <c r="J762" s="44"/>
    </row>
    <row r="763" spans="1:10" s="1" customFormat="1" ht="30" customHeight="1">
      <c r="A763" s="3" t="s">
        <v>1</v>
      </c>
      <c r="B763" s="113">
        <f>B177+B183+B30+B54+B65+B71+B77+B89+B213+B106+B331+B258+B112+B118+B337+B124+B136+B142+B156+B246+B252+B228+B290+B296+B301+B313+B319+B325+B343+B349+B354+B360+B366+B372+B385+B391+B397+B403+B416+B422+B428+B434+B447+B453+B459+B465+B485+B491+B497+B521+B527+B557+B577+B583+B589+B595+B601+B509+B621+B627+B633+B646+B652+B658+B671+B677+B683+B696+B702+B708+B714+B720+B726+B732+B738+B744+B750+B162+B234+B533+B545+B756+B42+B264+B36+B83+B503+B539+B48+B148+B218+B167+B172+B188+B551+B203+B193+B198+B223+B208</f>
        <v>14329.565380000004</v>
      </c>
      <c r="C763" s="113">
        <f>C177+C183+C30+C54+C65+C71+C77+C89+C213+C106+C331+C258+C112+C118+C337+C124+C136+C142+C156+C246+C252+C228+C290+C296+C301+C313+C319+C325+C343+C349+C354+C360+C366+C372+C385+C391+C397+C403+C416+C422+C428+C434+C447+C453+C459+C465+C485+C491+C497+C521+C527+C557+C577+C583+C589+C595+C601+C509+C621+C627+C633+C646+C652+C658+C671+C677+C683+C696+C702+C708+C714+C720+C726+C732+C738+C744+C750+C162+C234+C533+C545+C756+C42+C264+C36+C83+C503+C539+C48+C148+C218+C167+C172+C188+C551+C203+C193+C198+C223+C208</f>
        <v>5185.97832</v>
      </c>
      <c r="D763" s="113">
        <f>D177+D183+D30+D54+D65+D71+D77+D89+D213+D106+D331+D258+D112+D118+D337+D124+D136+D142+D156+D246+D252+D228+D290+D296+D301+D313+D319+D325+D343+D349+D354+D360+D366+D372+D385+D391+D397+D403+D416+D422+D428+D434+D447+D453+D459+D465+D485+D491+D497+D521+D527+D557+D577+D583+D589+D595+D601+D509+D621+D627+D633+D646+D652+D658+D671+D677+D683+D696+D702+D708+D714+D720+D726+D732+D738+D744+D750+D162+D234+D533+D545+D756+D42+D264+D36+D83+D503+D539+D48+D148+D218+D167+D172+D188+D551+D203+D193+D198+D223+D208</f>
        <v>7331.4268600000005</v>
      </c>
      <c r="E763" s="113">
        <f>E177+E183+E30+E54+E65+E71+E77+E89+E213+E106+E331+E258+E112+E118+E337+E124+E136+E142+E156+E246+E252+E228+E290+E296+E301+E313+E319+E325+E343+E349+E354+E360+E366+E372+E385+E391+E397+E403+E416+E422+E428+E434+E447+E453+E459+E465+E485+E491+E497+E521+E527+E557+E577+E583+E589+E595+E601+E509+E621+E627+E633+E646+E652+E658+E671+E677+E683+E696+E702+E708+E714+E720+E726+E732+E738+E744+E750+E162+E234+E533+E545+E756+E42+E264+E36+E83+E503+E539+E48+E148+E218+E167+E172+E188+E551+E203+E193+E198+E223+E208</f>
        <v>1812.1601999999998</v>
      </c>
      <c r="F763" s="178">
        <f>F177+F183+F30+F54+F65+F71+F77+F89+F106+F331+F258+F112+F213+F118+F337+F124+F136+F142+F156+F246+F252+F228+F290+F296+F301+F313+F319+F325+F343+F349+F354+F360+F366+F372+F385+F391+F397+F403+F416+F422+F428+F434+F447+F453+F459+F465+F485+F491+F497+F521+F527+F557+F577+F583+F589+F595+F601+F509+F621+F627+F633+F646+F652+F658+F671+F677+F683+F696+F702+F708+F714+F720+F726+F732+F738+F744+F750+F162+F234+F533+F545+F756+F42+F264+F36+F83+F503+F539+F48+F148+F218+F167+F172+F188+F551+F203+F193+F198+F223+F208</f>
        <v>6.1290000000000004</v>
      </c>
      <c r="G763" s="178">
        <f>G177+G183+G30+G54+G65+G71+G77+G89+G106+G331+G258+G112+G213+G118+G337+G124+G136+G142+G156+G246+G252+G228+G290+G296+G301+G313+G319+G325+G343+G349+G354+G360+G366+G372+G385+G391+G397+G403+G416+G422+G428+G434+G447+G453+G459+G465+G485+G491+G497+G521+G527+G557+G577+G583+G589+G595+G601+G509+G621+G627+G633+G646+G652+G658+G671+G677+G683+G696+G702+G708+G714+G720+G726+G732+G738+G744+G750+G162+G234+G533+G545+G756+G42+G264+G36+G83+G503+G539+G48+G148+G218+G167+G172+G188+G551+G203+G193+G198+G223+G208</f>
        <v>1.08</v>
      </c>
      <c r="H763" s="178">
        <f>H177+H183+H30+H54+H65+H71+H77+H89+H106+H331+H258+H112+H213+H118+H337+H124+H136+H142+H156+H246+H252+H228+H290+H296+H301+H313+H319+H325+H343+H349+H354+H360+H366+H372+H385+H391+H397+H403+H416+H422+H428+H434+H447+H453+H459+H465+H485+H491+H497+H521+H527+H557+H577+H583+H589+H595+H601+H509+H621+H627+H633+H646+H652+H658+H671+H677+H683+H696+H702+H708+H714+H720+H726+H732+H738+H744+H750+H162+H234+H533+H545+H756+H42+H264+H36+H83+H503+H539+H48+H148+H218+H167+H172+H188+H551+H203+H193+H198+H223+H208</f>
        <v>4.929</v>
      </c>
      <c r="I763" s="178">
        <f>I177+I183+I30+I54+I65+I71+I77+I89+I106+I331+I258+I112+I213+I118+I337+I124+I136+I142+I156+I246+I252+I228+I290+I296+I301+I313+I319+I325+I343+I349+I354+I360+I366+I372+I385+I391+I397+I403+I416+I422+I428+I434+I447+I453+I459+I465+I485+I491+I497+I521+I527+I557+I577+I583+I589+I595+I601+I509+I621+I627+I633+I646+I652+I658+I671+I677+I683+I696+I702+I708+I714+I720+I726+I732+I738+I744+I750+I162+I234+I533+I545+I756+I42+I264+I36+I83+I503+I539+I48+I148+I218+I167+I172+I188+I551+I203+I193+I198+I223+I208</f>
        <v>0.12</v>
      </c>
      <c r="J763" s="82">
        <f>B763-C763-D763-E763</f>
        <v>3.183231456205249E-12</v>
      </c>
    </row>
    <row r="764" spans="1:10" s="1" customFormat="1" ht="45" customHeight="1">
      <c r="A764" s="3" t="s">
        <v>2</v>
      </c>
      <c r="B764" s="278" t="e">
        <f>B178+B184+B31+B55+B66+B72+B78+B90+B214+B107+B332+B259+B113+B119+B338+B125+B137+B143+B157+B247+B253+B229+B291+B297+B302+B314+B320+B326+B344+B350+B355+B361+B367+B373+B386+B392+B398+B404+B417+B423+B429+B435+B448+B454+B460+B466+B486+B492+B498+B522+B528+B558+B578+B584+B590+B596+B602+B510+B622+B628+B634+B647+B653+B659+B672+B678+B684+B697+B703+B709+B715+B721+B727+B733+B739+B745+B751+B163+B235+B534+B546+B757+B43+B265+B37+B84+B504+B540+B49+B149+B219+B168+B173+B189+B552+B204+B194+B199+B224+B209</f>
        <v>#REF!</v>
      </c>
      <c r="C764" s="278" t="e">
        <f>C178+C184+C31+C55+C66+C72+C78+C90+C107+C332+C259+C113+C119+C338+C125+C137+C143+C157+C247+C253+C229+C291+C297+C302+C314+C320+C326+C344+C350+C355+C361+C367+C373+C386+C392+C398+C404+C417+C423+C429+C435+C448+C454+C460+C466+C486+C492+C498+C522+C528+C558+C578+C584+C590+C596+C602+C510+C622+C628+C634+C647+C653+C659+C672+C678+C684+C697+C703+C709+C715+C721+C727+C733+C739+C745+C751+C163+C235+C534+C546+C757+C43+C265+C37+C84+C504+C540+C49+C149+C219+C168+C173+C189+C552+C204+C194+C199+C224+C209+C214</f>
        <v>#REF!</v>
      </c>
      <c r="D764" s="278" t="e">
        <f>D178+D184+D31+D55+D66+D72+D78+D90+D107+D332+D259+D113+D119+D338+D125+D137+D143+D157+D247+D253+D229+D291+D297+D302+D314+D320+D326+D344+D350+D355+D361+D367+D373+D386+D392+D398+D404+D417+D423+D429+D435+D448+D454+D460+D466+D486+D492+D498+D522+D528+D558+D578+D584+D590+D596+D602+D510+D622+D628+D634+D647+D653+D659+D672+D678+D684+D697+D703+D709+D715+D721+D727+D733+D739+D745+D751+D163+D235+D534+D546+D757+D43+D265+D37+D84+D504+D540+D49+D149+D219+D168+D173+D189+D552+D204+D194+D199+D224+D209+D214</f>
        <v>#REF!</v>
      </c>
      <c r="E764" s="278" t="e">
        <f>E178+E184+E31+E55+E66+E72+E78+E90+E107+E332+E259+E113+E119+E338+E125+E137+E143+E157+E247+E253+E229+E291+E297+E302+E314+E320+E326+E344+E350+E355+E361+E367+E373+E386+E392+E398+E404+E417+E423+E429+E435+E448+E454+E460+E466+E486+E492+E498+E522+E528+E558+E578+E584+E590+E596+E602+E510+E622+E628+E634+E647+E653+E659+E672+E678+E684+E697+E703+E709+E715+E721+E727+E733+E739+E745+E751+E163+E235+E534+E546+E757+E43+E265+E37+E84+E504+E540+E49+E149+E219+E168+E173+E189+E552+E204+E194+E199+E224+E209+E214</f>
        <v>#REF!</v>
      </c>
      <c r="F764" s="279"/>
      <c r="G764" s="100"/>
      <c r="H764" s="100"/>
      <c r="I764" s="100"/>
      <c r="J764" s="82" t="e">
        <f>B764-C764-D764-E764</f>
        <v>#REF!</v>
      </c>
    </row>
    <row r="765" spans="1:10" s="1" customFormat="1" ht="30" customHeight="1">
      <c r="A765" s="4" t="s">
        <v>3</v>
      </c>
      <c r="B765" s="278">
        <f>B179+B185+B32+B56+B67+B73+B79+B91+B215+B108+B333+B260+B114+B120+B339+B126+B138+B144+B158+B248+B254+B230+B292+B298+B303+B315+B321+B327+B345+B351+B356+B362+B368+B374+B387+B393+B399+B405+B418+B424+B430+B436+B449+B455+B461+B467+B487+B493+B499+B523+B529+B559+B579+B585+B591+B597+B603+B511+B623+B629+B635+B648+B654+B660+B673+B679+B685+B698+B704+B710+B716+B722+B728+B734+B740+B746+B752+B164+B236+B535+B547+B758+B44+B266+B38+B85+B505+B541+B50+B150+B220+B169+B174+B190+B553+B205+B195+B200+B225+B210</f>
        <v>809.7309204000001</v>
      </c>
      <c r="C765" s="18"/>
      <c r="D765" s="18"/>
      <c r="E765" s="18"/>
      <c r="F765" s="280"/>
      <c r="G765" s="18"/>
      <c r="H765" s="91"/>
      <c r="I765" s="18"/>
      <c r="J765" s="44"/>
    </row>
    <row r="766" spans="1:10" s="1" customFormat="1" ht="11.25">
      <c r="A766" t="s">
        <v>367</v>
      </c>
      <c r="B766" s="298">
        <f>B763-B6</f>
        <v>0</v>
      </c>
      <c r="C766" s="298">
        <f>C763-C6</f>
        <v>0</v>
      </c>
      <c r="D766" s="298">
        <f aca="true" t="shared" si="1" ref="D766:I766">D763-D6</f>
        <v>0</v>
      </c>
      <c r="E766" s="298">
        <f t="shared" si="1"/>
        <v>0</v>
      </c>
      <c r="F766" s="298">
        <f t="shared" si="1"/>
        <v>0</v>
      </c>
      <c r="G766" s="298">
        <f t="shared" si="1"/>
        <v>0</v>
      </c>
      <c r="H766" s="298">
        <f t="shared" si="1"/>
        <v>0</v>
      </c>
      <c r="I766" s="298">
        <f t="shared" si="1"/>
        <v>0</v>
      </c>
      <c r="J766" s="44"/>
    </row>
    <row r="767" spans="1:10" s="1" customFormat="1" ht="11.25">
      <c r="A767"/>
      <c r="B767" s="18"/>
      <c r="C767" s="19"/>
      <c r="D767" s="19"/>
      <c r="E767" s="19"/>
      <c r="F767" s="281"/>
      <c r="G767" s="19"/>
      <c r="H767" s="30"/>
      <c r="I767" s="19"/>
      <c r="J767" s="44"/>
    </row>
    <row r="768" spans="1:10" s="1" customFormat="1" ht="11.25">
      <c r="A768" t="s">
        <v>366</v>
      </c>
      <c r="B768" s="88">
        <f>B17+B22+B27+B63+B98+B133+B243+B274+B310+B382+B475+B518+B567+B611+B693+B482</f>
        <v>0</v>
      </c>
      <c r="C768" s="88"/>
      <c r="D768" s="80"/>
      <c r="E768" s="19"/>
      <c r="F768" s="281"/>
      <c r="G768" s="19"/>
      <c r="H768" s="30"/>
      <c r="I768" s="19"/>
      <c r="J768" s="44"/>
    </row>
    <row r="769" spans="1:10" s="1" customFormat="1" ht="11.25">
      <c r="A769"/>
      <c r="B769" s="80">
        <f>B765+B768+E773+J9</f>
        <v>18523.6128604</v>
      </c>
      <c r="C769" s="256"/>
      <c r="D769" s="256"/>
      <c r="E769" s="19"/>
      <c r="F769" s="281"/>
      <c r="G769" s="19"/>
      <c r="H769" s="30"/>
      <c r="I769" s="19"/>
      <c r="J769" s="44"/>
    </row>
    <row r="770" spans="1:10" s="1" customFormat="1" ht="11.25">
      <c r="A770" t="s">
        <v>221</v>
      </c>
      <c r="B770" s="248">
        <f>D773-B769</f>
        <v>52556.8966388</v>
      </c>
      <c r="C770" s="19"/>
      <c r="D770" s="19"/>
      <c r="E770" s="19"/>
      <c r="F770" s="281"/>
      <c r="G770" s="19"/>
      <c r="H770" s="30"/>
      <c r="I770" s="19"/>
      <c r="J770" s="44"/>
    </row>
    <row r="771" spans="1:10" s="1" customFormat="1" ht="11.25">
      <c r="A771" s="26"/>
      <c r="B771" s="18"/>
      <c r="C771" s="19"/>
      <c r="D771" s="19"/>
      <c r="E771" s="19"/>
      <c r="F771" s="281"/>
      <c r="G771" s="19"/>
      <c r="H771" s="30"/>
      <c r="I771" s="19"/>
      <c r="J771" s="44"/>
    </row>
    <row r="772" spans="1:10" s="1" customFormat="1" ht="11.25">
      <c r="A772" t="s">
        <v>140</v>
      </c>
      <c r="B772" s="282" t="s">
        <v>146</v>
      </c>
      <c r="C772" s="283" t="s">
        <v>286</v>
      </c>
      <c r="D772" s="30"/>
      <c r="E772" s="30"/>
      <c r="F772" s="281"/>
      <c r="G772" s="19"/>
      <c r="H772" s="30"/>
      <c r="I772" s="19"/>
      <c r="J772" s="44"/>
    </row>
    <row r="773" spans="1:10" s="1" customFormat="1" ht="11.25">
      <c r="A773"/>
      <c r="B773" s="303" t="e">
        <f>B765+#REF!+#REF!+#REF!+#REF!+#REF!+#REF!+#REF!</f>
        <v>#REF!</v>
      </c>
      <c r="C773" s="304">
        <f>D773-E773-A1</f>
        <v>57783.63008481615</v>
      </c>
      <c r="D773" s="306">
        <v>71080.5094992</v>
      </c>
      <c r="E773" s="311">
        <v>8428.4264</v>
      </c>
      <c r="F773" s="285"/>
      <c r="G773" s="286"/>
      <c r="H773" s="30"/>
      <c r="I773" s="286"/>
      <c r="J773" s="44"/>
    </row>
    <row r="774" spans="1:10" s="1" customFormat="1" ht="11.25">
      <c r="A774"/>
      <c r="B774" s="284" t="e">
        <f>C773-B773</f>
        <v>#REF!</v>
      </c>
      <c r="C774" s="375" t="e">
        <f>B764-C773</f>
        <v>#REF!</v>
      </c>
      <c r="D774" s="30"/>
      <c r="E774" s="30"/>
      <c r="F774" s="281"/>
      <c r="G774" s="19"/>
      <c r="H774" s="30"/>
      <c r="I774" s="19"/>
      <c r="J774" s="44"/>
    </row>
    <row r="775" spans="1:10" s="1" customFormat="1" ht="11.25">
      <c r="A775"/>
      <c r="B775" s="375" t="e">
        <f>B764-B773</f>
        <v>#REF!</v>
      </c>
      <c r="C775" s="30"/>
      <c r="D775" s="30"/>
      <c r="E775" s="30"/>
      <c r="F775" s="281"/>
      <c r="G775" s="19"/>
      <c r="H775" s="30"/>
      <c r="I775" s="19"/>
      <c r="J775" s="44"/>
    </row>
    <row r="776" spans="1:10" s="1" customFormat="1" ht="11.25">
      <c r="A776"/>
      <c r="B776" s="18"/>
      <c r="C776" s="19" t="e">
        <f>B775*1000</f>
        <v>#REF!</v>
      </c>
      <c r="D776" s="19"/>
      <c r="E776" s="19"/>
      <c r="F776" s="281"/>
      <c r="G776" s="19"/>
      <c r="H776" s="30"/>
      <c r="I776" s="19"/>
      <c r="J776" s="44"/>
    </row>
    <row r="777" spans="1:10" s="1" customFormat="1" ht="11.25">
      <c r="A777"/>
      <c r="B777" s="27"/>
      <c r="C777" s="20"/>
      <c r="D777" s="20"/>
      <c r="E777" s="20"/>
      <c r="F777" s="36"/>
      <c r="G777" s="20"/>
      <c r="H777" s="62"/>
      <c r="I777" s="20"/>
      <c r="J777" s="44"/>
    </row>
    <row r="778" spans="1:10" s="1" customFormat="1" ht="11.25">
      <c r="A778"/>
      <c r="B778" s="27"/>
      <c r="C778" s="20"/>
      <c r="D778" s="20"/>
      <c r="E778" s="20"/>
      <c r="F778" s="36"/>
      <c r="G778" s="20"/>
      <c r="H778" s="62"/>
      <c r="I778" s="20"/>
      <c r="J778" s="44"/>
    </row>
    <row r="779" spans="1:10" s="1" customFormat="1" ht="11.25">
      <c r="A779"/>
      <c r="B779" s="27"/>
      <c r="C779" s="20"/>
      <c r="D779" s="20"/>
      <c r="E779" s="20"/>
      <c r="F779" s="36"/>
      <c r="G779" s="20"/>
      <c r="H779" s="62"/>
      <c r="I779" s="20"/>
      <c r="J779" s="44"/>
    </row>
    <row r="780" spans="1:10" s="1" customFormat="1" ht="11.25">
      <c r="A780"/>
      <c r="B780" s="27"/>
      <c r="C780" s="20"/>
      <c r="D780" s="20"/>
      <c r="E780" s="20"/>
      <c r="F780" s="36"/>
      <c r="G780" s="20"/>
      <c r="H780" s="62"/>
      <c r="I780" s="20"/>
      <c r="J780" s="44"/>
    </row>
    <row r="781" spans="1:10" s="1" customFormat="1" ht="11.25">
      <c r="A781"/>
      <c r="B781" s="27"/>
      <c r="C781" s="20"/>
      <c r="D781" s="20"/>
      <c r="E781" s="20"/>
      <c r="F781" s="36"/>
      <c r="G781" s="20"/>
      <c r="H781" s="62"/>
      <c r="I781" s="20"/>
      <c r="J781" s="44"/>
    </row>
    <row r="782" spans="1:10" s="1" customFormat="1" ht="11.25">
      <c r="A782"/>
      <c r="B782" s="27"/>
      <c r="C782" s="20"/>
      <c r="D782" s="20"/>
      <c r="E782" s="20"/>
      <c r="F782" s="36"/>
      <c r="G782" s="20"/>
      <c r="H782" s="62"/>
      <c r="I782" s="20"/>
      <c r="J782" s="44"/>
    </row>
    <row r="783" spans="1:10" s="1" customFormat="1" ht="11.25">
      <c r="A783"/>
      <c r="B783" s="259" t="e">
        <f>C31+C37+C43+C55+C66+C72+C78+C84+C107+C113+C119+C125+C137+C143+C229+C247+C259+C265+C297+C314+C320+C326+C332+C338+C344+C392+C398+C404+C423+C429+C448+C454+C460+C466+C486+C492+C498+C504+C510+C522+C528+C534+C540+C546+C552+C558+C578+C584+C590+C596+C602+C622+C628+C634+C647+C653+C659+C672+C678+C684+C697+C703+C709+C715+C721+C727+C733+C739+C745+C751</f>
        <v>#REF!</v>
      </c>
      <c r="C783" s="20"/>
      <c r="D783" s="20"/>
      <c r="E783" s="20"/>
      <c r="F783" s="36"/>
      <c r="G783" s="20"/>
      <c r="H783" s="62"/>
      <c r="I783" s="20"/>
      <c r="J783" s="44"/>
    </row>
    <row r="784" spans="1:10" s="1" customFormat="1" ht="11.25">
      <c r="A784"/>
      <c r="B784" s="27"/>
      <c r="C784" s="20"/>
      <c r="D784" s="20"/>
      <c r="E784" s="20"/>
      <c r="F784" s="36"/>
      <c r="G784" s="20"/>
      <c r="H784" s="62"/>
      <c r="I784" s="20"/>
      <c r="J784" s="44"/>
    </row>
    <row r="785" spans="1:10" s="1" customFormat="1" ht="11.25">
      <c r="A785"/>
      <c r="B785" s="27"/>
      <c r="C785" s="20"/>
      <c r="D785" s="20"/>
      <c r="E785" s="20"/>
      <c r="F785" s="36"/>
      <c r="G785" s="20"/>
      <c r="H785" s="62"/>
      <c r="I785" s="20"/>
      <c r="J785" s="44"/>
    </row>
    <row r="786" spans="1:10" s="1" customFormat="1" ht="11.25">
      <c r="A786"/>
      <c r="B786" s="27"/>
      <c r="C786" s="20"/>
      <c r="D786" s="20"/>
      <c r="E786" s="20"/>
      <c r="F786" s="36"/>
      <c r="G786" s="20"/>
      <c r="H786" s="62"/>
      <c r="I786" s="20"/>
      <c r="J786" s="44"/>
    </row>
    <row r="787" spans="1:10" s="1" customFormat="1" ht="11.25">
      <c r="A787"/>
      <c r="B787" s="27"/>
      <c r="C787" s="20"/>
      <c r="D787" s="20"/>
      <c r="E787" s="20"/>
      <c r="F787" s="36"/>
      <c r="G787" s="20"/>
      <c r="H787" s="62"/>
      <c r="I787" s="20"/>
      <c r="J787" s="44"/>
    </row>
    <row r="788" spans="1:10" s="1" customFormat="1" ht="11.25">
      <c r="A788"/>
      <c r="B788" s="27"/>
      <c r="C788" s="20"/>
      <c r="D788" s="20"/>
      <c r="E788" s="20"/>
      <c r="F788" s="36"/>
      <c r="G788" s="20"/>
      <c r="H788" s="62"/>
      <c r="I788" s="20"/>
      <c r="J788" s="44"/>
    </row>
    <row r="789" spans="1:10" s="1" customFormat="1" ht="11.25">
      <c r="A789"/>
      <c r="B789" s="27"/>
      <c r="C789" s="20"/>
      <c r="D789" s="20"/>
      <c r="E789" s="20"/>
      <c r="F789" s="36"/>
      <c r="G789" s="20"/>
      <c r="H789" s="62"/>
      <c r="I789" s="20"/>
      <c r="J789" s="44"/>
    </row>
    <row r="790" spans="1:10" s="1" customFormat="1" ht="11.25">
      <c r="A790"/>
      <c r="B790" s="27"/>
      <c r="C790" s="20"/>
      <c r="D790" s="20"/>
      <c r="E790" s="20"/>
      <c r="F790" s="36"/>
      <c r="G790" s="20"/>
      <c r="H790" s="62"/>
      <c r="I790" s="20"/>
      <c r="J790" s="44"/>
    </row>
    <row r="791" spans="1:10" s="1" customFormat="1" ht="11.25">
      <c r="A791"/>
      <c r="B791" s="27"/>
      <c r="C791" s="20"/>
      <c r="D791" s="20"/>
      <c r="E791" s="20"/>
      <c r="F791" s="36"/>
      <c r="G791" s="20"/>
      <c r="H791" s="62"/>
      <c r="I791" s="20"/>
      <c r="J791" s="44"/>
    </row>
  </sheetData>
  <sheetProtection/>
  <mergeCells count="1">
    <mergeCell ref="F4:I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T665"/>
  <sheetViews>
    <sheetView tabSelected="1" zoomScale="130" zoomScaleNormal="130" zoomScalePageLayoutView="0" workbookViewId="0" topLeftCell="A107">
      <selection activeCell="B115" sqref="B115:L119"/>
    </sheetView>
  </sheetViews>
  <sheetFormatPr defaultColWidth="10.66015625" defaultRowHeight="11.25" outlineLevelRow="6" outlineLevelCol="1"/>
  <cols>
    <col min="1" max="1" width="2.33203125" style="314" customWidth="1"/>
    <col min="2" max="2" width="58.16015625" style="314" customWidth="1" collapsed="1"/>
    <col min="3" max="8" width="17.16015625" style="314" hidden="1" customWidth="1" outlineLevel="1"/>
    <col min="9" max="9" width="10.66015625" style="314" hidden="1" customWidth="1" outlineLevel="1"/>
    <col min="10" max="10" width="9" style="315" hidden="1" customWidth="1" outlineLevel="1"/>
    <col min="11" max="11" width="15.16015625" style="315" hidden="1" customWidth="1" outlineLevel="1"/>
    <col min="12" max="12" width="9.66015625" style="315" customWidth="1"/>
    <col min="13" max="13" width="10.66015625" style="315" hidden="1" customWidth="1"/>
    <col min="14" max="14" width="10.66015625" style="314" customWidth="1"/>
    <col min="15" max="15" width="29.5" style="314" hidden="1" customWidth="1"/>
    <col min="16" max="16" width="12.16015625" style="314" hidden="1" customWidth="1"/>
    <col min="17" max="17" width="0" style="314" hidden="1" customWidth="1"/>
    <col min="18" max="18" width="13.66015625" style="314" hidden="1" customWidth="1"/>
    <col min="19" max="20" width="12" style="314" hidden="1" customWidth="1"/>
    <col min="21" max="21" width="0" style="314" hidden="1" customWidth="1"/>
    <col min="22" max="16384" width="10.66015625" style="314" customWidth="1"/>
  </cols>
  <sheetData>
    <row r="1" ht="11.25">
      <c r="J1" s="315">
        <v>1000</v>
      </c>
    </row>
    <row r="2" spans="2:13" ht="21.75" customHeight="1">
      <c r="B2" s="316" t="s">
        <v>141</v>
      </c>
      <c r="C2" s="384" t="s">
        <v>177</v>
      </c>
      <c r="D2" s="384" t="s">
        <v>325</v>
      </c>
      <c r="E2" s="384" t="s">
        <v>178</v>
      </c>
      <c r="F2" s="384" t="s">
        <v>179</v>
      </c>
      <c r="G2" s="384" t="s">
        <v>380</v>
      </c>
      <c r="H2" s="384" t="s">
        <v>381</v>
      </c>
      <c r="J2" s="385" t="s">
        <v>372</v>
      </c>
      <c r="K2" s="385" t="s">
        <v>373</v>
      </c>
      <c r="L2" s="385" t="s">
        <v>179</v>
      </c>
      <c r="M2" s="385" t="s">
        <v>374</v>
      </c>
    </row>
    <row r="3" spans="2:13" ht="11.25" customHeight="1">
      <c r="B3" s="316" t="s">
        <v>145</v>
      </c>
      <c r="C3" s="384"/>
      <c r="D3" s="384"/>
      <c r="E3" s="384"/>
      <c r="F3" s="384"/>
      <c r="G3" s="384"/>
      <c r="H3" s="384"/>
      <c r="J3" s="385"/>
      <c r="K3" s="385"/>
      <c r="L3" s="385"/>
      <c r="M3" s="385"/>
    </row>
    <row r="4" spans="2:13" ht="11.25" customHeight="1">
      <c r="B4" s="316" t="s">
        <v>142</v>
      </c>
      <c r="C4" s="384"/>
      <c r="D4" s="384"/>
      <c r="E4" s="384"/>
      <c r="F4" s="384"/>
      <c r="G4" s="384"/>
      <c r="H4" s="384"/>
      <c r="J4" s="385"/>
      <c r="K4" s="385"/>
      <c r="L4" s="385"/>
      <c r="M4" s="385"/>
    </row>
    <row r="5" spans="19:20" ht="11.25">
      <c r="S5" s="382" t="s">
        <v>362</v>
      </c>
      <c r="T5" s="383"/>
    </row>
    <row r="6" spans="2:20" ht="11.25">
      <c r="B6" s="316"/>
      <c r="C6" s="317">
        <v>242323728.58</v>
      </c>
      <c r="D6" s="317">
        <v>293707508.52</v>
      </c>
      <c r="E6" s="317">
        <v>21042553.53</v>
      </c>
      <c r="F6" s="318">
        <v>3443939.2</v>
      </c>
      <c r="G6" s="317">
        <v>51383779.94</v>
      </c>
      <c r="H6" s="340">
        <v>17.49</v>
      </c>
      <c r="J6" s="317">
        <f>E6/(C6-E6)</f>
        <v>0.09509418740769653</v>
      </c>
      <c r="K6" s="317">
        <f>D6/(1+J6)</f>
        <v>268202965.4593122</v>
      </c>
      <c r="L6" s="317">
        <f>F6/$J$1</f>
        <v>3443.9392000000003</v>
      </c>
      <c r="M6" s="317">
        <f>K6/$J$1</f>
        <v>268202.9654593122</v>
      </c>
      <c r="P6" s="314" t="s">
        <v>353</v>
      </c>
      <c r="R6" s="314" t="s">
        <v>354</v>
      </c>
      <c r="S6" s="288" t="s">
        <v>353</v>
      </c>
      <c r="T6" s="288" t="s">
        <v>363</v>
      </c>
    </row>
    <row r="7" spans="10:20" ht="11.25" outlineLevel="1">
      <c r="J7" s="315" t="e">
        <f aca="true" t="shared" si="0" ref="J7:J70">E7/(C7-E7)</f>
        <v>#DIV/0!</v>
      </c>
      <c r="K7" s="315" t="e">
        <f aca="true" t="shared" si="1" ref="K7:K70">D7/(1+J7)</f>
        <v>#DIV/0!</v>
      </c>
      <c r="L7" s="315">
        <f aca="true" t="shared" si="2" ref="L7:L70">F7/$J$1</f>
        <v>0</v>
      </c>
      <c r="M7" s="315" t="e">
        <f aca="true" t="shared" si="3" ref="M7:M70">K7/$J$1</f>
        <v>#DIV/0!</v>
      </c>
      <c r="O7" s="97" t="s">
        <v>180</v>
      </c>
      <c r="P7" s="343">
        <f>SUMIF($B$6:$B$633,O7,$F$6:$F$633)</f>
        <v>487722.5999999999</v>
      </c>
      <c r="R7" s="343">
        <f>SUMIF($B$6:$B$633,O7,$K$6:$K$633)</f>
        <v>41764904.0564113</v>
      </c>
      <c r="S7" s="288"/>
      <c r="T7" s="288"/>
    </row>
    <row r="8" spans="2:20" ht="11.25" outlineLevel="1">
      <c r="B8" s="319" t="s">
        <v>83</v>
      </c>
      <c r="C8" s="317">
        <v>242323728.58</v>
      </c>
      <c r="D8" s="317">
        <v>293707508.52</v>
      </c>
      <c r="E8" s="317">
        <v>21042553.53</v>
      </c>
      <c r="F8" s="318">
        <v>3443939.2</v>
      </c>
      <c r="G8" s="317">
        <v>51383779.94</v>
      </c>
      <c r="H8" s="340">
        <v>17.49</v>
      </c>
      <c r="J8" s="317">
        <f t="shared" si="0"/>
        <v>0.09509418740769653</v>
      </c>
      <c r="K8" s="317">
        <f t="shared" si="1"/>
        <v>268202965.4593122</v>
      </c>
      <c r="L8" s="317">
        <f t="shared" si="2"/>
        <v>3443.9392000000003</v>
      </c>
      <c r="M8" s="317">
        <f t="shared" si="3"/>
        <v>268202.9654593122</v>
      </c>
      <c r="O8" s="97" t="s">
        <v>181</v>
      </c>
      <c r="P8" s="343">
        <f>SUMIF($B$6:$B$633,O8,$F$6:$F$633)</f>
        <v>621</v>
      </c>
      <c r="R8" s="343">
        <f>SUMIF($B$6:$B$633,O8,$K$6:$K$633)</f>
        <v>37991.04</v>
      </c>
      <c r="S8" s="288"/>
      <c r="T8" s="288"/>
    </row>
    <row r="9" spans="10:20" ht="11.25" outlineLevel="2">
      <c r="J9" s="315" t="e">
        <f t="shared" si="0"/>
        <v>#DIV/0!</v>
      </c>
      <c r="K9" s="315" t="e">
        <f t="shared" si="1"/>
        <v>#DIV/0!</v>
      </c>
      <c r="L9" s="315">
        <f t="shared" si="2"/>
        <v>0</v>
      </c>
      <c r="M9" s="315" t="e">
        <f t="shared" si="3"/>
        <v>#DIV/0!</v>
      </c>
      <c r="O9" s="89" t="s">
        <v>143</v>
      </c>
      <c r="P9" s="343">
        <f>SUMIF($B$6:$B$633,O9,$F$6:$F$633)</f>
        <v>2592093.8</v>
      </c>
      <c r="Q9" s="344">
        <f>(P9+P10)/1000</f>
        <v>2955.4274</v>
      </c>
      <c r="R9" s="343">
        <f>SUMIF($B$6:$B$633,O9,$K$6:$K$633)</f>
        <v>198885594.79437447</v>
      </c>
      <c r="S9" s="376">
        <f>P9-C665*1000</f>
        <v>0</v>
      </c>
      <c r="T9" s="378">
        <f>R9-D665*1000</f>
        <v>-0.08604586124420166</v>
      </c>
    </row>
    <row r="10" spans="2:18" ht="11.25" outlineLevel="2">
      <c r="B10" s="320" t="s">
        <v>258</v>
      </c>
      <c r="C10" s="317">
        <v>38168873.52</v>
      </c>
      <c r="D10" s="317">
        <v>47036578.04</v>
      </c>
      <c r="E10" s="317">
        <v>3460302.56</v>
      </c>
      <c r="F10" s="318">
        <v>545967.4</v>
      </c>
      <c r="G10" s="317">
        <v>8867704.52</v>
      </c>
      <c r="H10" s="340">
        <v>18.85</v>
      </c>
      <c r="J10" s="317">
        <f t="shared" si="0"/>
        <v>0.09969590980820951</v>
      </c>
      <c r="K10" s="317">
        <f t="shared" si="1"/>
        <v>42772349.72002699</v>
      </c>
      <c r="L10" s="317">
        <f t="shared" si="2"/>
        <v>545.9674</v>
      </c>
      <c r="M10" s="317">
        <f t="shared" si="3"/>
        <v>42772.34972002699</v>
      </c>
      <c r="O10" s="97" t="s">
        <v>144</v>
      </c>
      <c r="P10" s="343">
        <f>SUMIF($B$6:$B$633,O10,$F$6:$F$633)</f>
        <v>363333.6</v>
      </c>
      <c r="R10" s="343">
        <f>SUMIF($B$6:$B$633,O10,$K$6:$K$633)</f>
        <v>27342199.791181218</v>
      </c>
    </row>
    <row r="11" spans="10:18" ht="11.25" outlineLevel="3">
      <c r="J11" s="315" t="e">
        <f t="shared" si="0"/>
        <v>#DIV/0!</v>
      </c>
      <c r="K11" s="315" t="e">
        <f t="shared" si="1"/>
        <v>#DIV/0!</v>
      </c>
      <c r="L11" s="315">
        <f t="shared" si="2"/>
        <v>0</v>
      </c>
      <c r="M11" s="315" t="e">
        <f t="shared" si="3"/>
        <v>#DIV/0!</v>
      </c>
      <c r="O11" s="97" t="s">
        <v>182</v>
      </c>
      <c r="P11" s="343">
        <f>SUMIF($B$6:$B$633,O11,$F$6:$F$633)</f>
        <v>168.2</v>
      </c>
      <c r="R11" s="343">
        <f>SUMIF($B$6:$B$633,O11,$K$6:$K$633)</f>
        <v>17546.34</v>
      </c>
    </row>
    <row r="12" spans="2:13" ht="11.25" outlineLevel="3">
      <c r="B12" s="321" t="s">
        <v>84</v>
      </c>
      <c r="C12" s="317">
        <v>5174704.04</v>
      </c>
      <c r="D12" s="317">
        <v>6639104.27</v>
      </c>
      <c r="E12" s="317">
        <v>470427.63</v>
      </c>
      <c r="F12" s="318">
        <v>78372.2</v>
      </c>
      <c r="G12" s="317">
        <v>1464400.23</v>
      </c>
      <c r="H12" s="340">
        <v>22.06</v>
      </c>
      <c r="J12" s="317">
        <f t="shared" si="0"/>
        <v>0.09999999766170202</v>
      </c>
      <c r="K12" s="317">
        <f t="shared" si="1"/>
        <v>6035549.349193556</v>
      </c>
      <c r="L12" s="317">
        <f t="shared" si="2"/>
        <v>78.37219999999999</v>
      </c>
      <c r="M12" s="317">
        <f t="shared" si="3"/>
        <v>6035.549349193556</v>
      </c>
    </row>
    <row r="13" spans="10:18" ht="11.25" outlineLevel="4">
      <c r="J13" s="315" t="e">
        <f t="shared" si="0"/>
        <v>#DIV/0!</v>
      </c>
      <c r="K13" s="315" t="e">
        <f t="shared" si="1"/>
        <v>#DIV/0!</v>
      </c>
      <c r="L13" s="315">
        <f t="shared" si="2"/>
        <v>0</v>
      </c>
      <c r="M13" s="315" t="e">
        <f t="shared" si="3"/>
        <v>#DIV/0!</v>
      </c>
      <c r="P13" s="351">
        <f>SUM(P7:P11)</f>
        <v>3443939.2</v>
      </c>
      <c r="Q13" s="336"/>
      <c r="R13" s="346">
        <f>SUM(R7:R11)</f>
        <v>268048236.02196696</v>
      </c>
    </row>
    <row r="14" spans="2:18" ht="11.25" outlineLevel="4">
      <c r="B14" s="322" t="s">
        <v>19</v>
      </c>
      <c r="C14" s="317">
        <v>381265.92</v>
      </c>
      <c r="D14" s="317">
        <v>518948.4</v>
      </c>
      <c r="E14" s="317">
        <v>34660.54</v>
      </c>
      <c r="F14" s="318">
        <v>6118.2</v>
      </c>
      <c r="G14" s="317">
        <v>137682.48</v>
      </c>
      <c r="H14" s="340">
        <v>26.53</v>
      </c>
      <c r="J14" s="317">
        <f t="shared" si="0"/>
        <v>0.10000000577025088</v>
      </c>
      <c r="K14" s="317">
        <f t="shared" si="1"/>
        <v>471771.27025251044</v>
      </c>
      <c r="L14" s="317">
        <f>F14/$J$1-L17</f>
        <v>0.05999999999999961</v>
      </c>
      <c r="M14" s="317">
        <f>K14/$J$1-M17</f>
        <v>4.6134495922549945</v>
      </c>
      <c r="P14" s="343">
        <f>P13-F6</f>
        <v>0</v>
      </c>
      <c r="R14" s="343"/>
    </row>
    <row r="15" spans="2:18" ht="11.25" outlineLevel="5">
      <c r="B15" s="347" t="s">
        <v>180</v>
      </c>
      <c r="C15" s="324">
        <v>4288.2</v>
      </c>
      <c r="D15" s="324">
        <v>5074.8</v>
      </c>
      <c r="E15" s="341">
        <v>389.84</v>
      </c>
      <c r="F15" s="342">
        <v>60</v>
      </c>
      <c r="G15" s="341">
        <v>786.6</v>
      </c>
      <c r="H15" s="341">
        <v>15.5</v>
      </c>
      <c r="J15" s="324">
        <f t="shared" si="0"/>
        <v>0.10000102607250229</v>
      </c>
      <c r="K15" s="324">
        <f t="shared" si="1"/>
        <v>4613.450242059605</v>
      </c>
      <c r="L15" s="349">
        <f t="shared" si="2"/>
        <v>0.06</v>
      </c>
      <c r="M15" s="349">
        <f t="shared" si="3"/>
        <v>4.6134502420596055</v>
      </c>
      <c r="P15" s="314" t="s">
        <v>353</v>
      </c>
      <c r="R15" s="314" t="s">
        <v>354</v>
      </c>
    </row>
    <row r="16" spans="2:18" ht="11.25" outlineLevel="6">
      <c r="B16" s="326" t="s">
        <v>251</v>
      </c>
      <c r="C16" s="327">
        <v>4288.2</v>
      </c>
      <c r="D16" s="327">
        <v>5074.8</v>
      </c>
      <c r="E16" s="329">
        <v>389.84</v>
      </c>
      <c r="F16" s="332">
        <v>60</v>
      </c>
      <c r="G16" s="329">
        <v>786.6</v>
      </c>
      <c r="H16" s="329">
        <v>15.5</v>
      </c>
      <c r="J16" s="327">
        <f t="shared" si="0"/>
        <v>0.10000102607250229</v>
      </c>
      <c r="K16" s="327">
        <f t="shared" si="1"/>
        <v>4613.450242059605</v>
      </c>
      <c r="L16" s="327">
        <f t="shared" si="2"/>
        <v>0.06</v>
      </c>
      <c r="M16" s="327">
        <f t="shared" si="3"/>
        <v>4.6134502420596055</v>
      </c>
      <c r="O16" s="309" t="s">
        <v>180</v>
      </c>
      <c r="P16" s="352">
        <f>SUMIF($B$6:$B$633,O16,$L$6:$L$633)</f>
        <v>487.72259999999994</v>
      </c>
      <c r="R16" s="343">
        <f>SUMIF($B$6:$B$633,O16,$M$6:$M$633)</f>
        <v>41764.9040564113</v>
      </c>
    </row>
    <row r="17" spans="2:18" ht="11.25" outlineLevel="5">
      <c r="B17" s="334" t="s">
        <v>143</v>
      </c>
      <c r="C17" s="324">
        <v>376977.72</v>
      </c>
      <c r="D17" s="324">
        <v>513873.6</v>
      </c>
      <c r="E17" s="324">
        <v>34270.7</v>
      </c>
      <c r="F17" s="325">
        <v>6058.2</v>
      </c>
      <c r="G17" s="324">
        <v>136895.88</v>
      </c>
      <c r="H17" s="341">
        <v>26.64</v>
      </c>
      <c r="J17" s="324">
        <f t="shared" si="0"/>
        <v>0.09999999416411137</v>
      </c>
      <c r="K17" s="324">
        <f t="shared" si="1"/>
        <v>467157.82066025544</v>
      </c>
      <c r="L17" s="335">
        <f t="shared" si="2"/>
        <v>6.0582</v>
      </c>
      <c r="M17" s="335">
        <f t="shared" si="3"/>
        <v>467.1578206602554</v>
      </c>
      <c r="O17" s="309" t="s">
        <v>181</v>
      </c>
      <c r="P17" s="352">
        <f>SUMIF($B$6:$B$633,O17,$L$6:$L$633)</f>
        <v>0.621</v>
      </c>
      <c r="R17" s="343">
        <f>SUMIF($B$6:$B$633,O17,$M$6:$M$633)</f>
        <v>37.99104</v>
      </c>
    </row>
    <row r="18" spans="2:19" ht="11.25" outlineLevel="6">
      <c r="B18" s="326" t="s">
        <v>103</v>
      </c>
      <c r="C18" s="327">
        <v>376977.72</v>
      </c>
      <c r="D18" s="327">
        <v>513873.6</v>
      </c>
      <c r="E18" s="327">
        <v>34270.7</v>
      </c>
      <c r="F18" s="328">
        <v>6058.2</v>
      </c>
      <c r="G18" s="327">
        <v>136895.88</v>
      </c>
      <c r="H18" s="329">
        <v>26.64</v>
      </c>
      <c r="J18" s="327">
        <f t="shared" si="0"/>
        <v>0.09999999416411137</v>
      </c>
      <c r="K18" s="327">
        <f t="shared" si="1"/>
        <v>467157.82066025544</v>
      </c>
      <c r="L18" s="327">
        <f t="shared" si="2"/>
        <v>6.0582</v>
      </c>
      <c r="M18" s="327">
        <f t="shared" si="3"/>
        <v>467.1578206602554</v>
      </c>
      <c r="O18" s="309" t="s">
        <v>143</v>
      </c>
      <c r="P18" s="352">
        <f>SUMIF($B$6:$B$633,O18,$L$6:$L$633)</f>
        <v>2592.0938</v>
      </c>
      <c r="Q18" s="343">
        <f>P18+P19</f>
        <v>2955.4274</v>
      </c>
      <c r="R18" s="343">
        <f>SUMIF($B$6:$B$633,O18,$M$6:$M$633)</f>
        <v>198885.59479437445</v>
      </c>
      <c r="S18" s="377"/>
    </row>
    <row r="19" spans="10:18" ht="11.25" outlineLevel="4">
      <c r="J19" s="315" t="e">
        <f t="shared" si="0"/>
        <v>#DIV/0!</v>
      </c>
      <c r="K19" s="315" t="e">
        <f t="shared" si="1"/>
        <v>#DIV/0!</v>
      </c>
      <c r="L19" s="315">
        <f t="shared" si="2"/>
        <v>0</v>
      </c>
      <c r="M19" s="315" t="e">
        <f t="shared" si="3"/>
        <v>#DIV/0!</v>
      </c>
      <c r="O19" s="309" t="s">
        <v>144</v>
      </c>
      <c r="P19" s="352">
        <f>SUMIF($B$6:$B$633,O19,$L$6:$L$633)</f>
        <v>363.33359999999993</v>
      </c>
      <c r="R19" s="343">
        <f>SUMIF($B$6:$B$633,O19,$M$6:$M$633)</f>
        <v>27342.19979118122</v>
      </c>
    </row>
    <row r="20" spans="2:18" ht="11.25" outlineLevel="4">
      <c r="B20" s="322" t="s">
        <v>85</v>
      </c>
      <c r="C20" s="317">
        <v>2861059.35</v>
      </c>
      <c r="D20" s="317">
        <v>3635192.9</v>
      </c>
      <c r="E20" s="317">
        <v>260096.3</v>
      </c>
      <c r="F20" s="318">
        <v>43194.2</v>
      </c>
      <c r="G20" s="317">
        <v>774133.55</v>
      </c>
      <c r="H20" s="340">
        <v>21.3</v>
      </c>
      <c r="J20" s="317">
        <f t="shared" si="0"/>
        <v>0.09999999807763511</v>
      </c>
      <c r="K20" s="317">
        <f t="shared" si="1"/>
        <v>3304720.823957163</v>
      </c>
      <c r="L20" s="317">
        <f>F20/$J$1-L24</f>
        <v>2.454199999999993</v>
      </c>
      <c r="M20" s="317">
        <f>K20/$J$1-M24</f>
        <v>174.19000811414162</v>
      </c>
      <c r="O20" s="309" t="s">
        <v>182</v>
      </c>
      <c r="P20" s="352">
        <f>SUMIF($B$6:$B$633,O20,$L$6:$L$633)</f>
        <v>0.1682</v>
      </c>
      <c r="R20" s="343">
        <f>SUMIF($B$6:$B$633,O20,$M$6:$M$633)</f>
        <v>17.54634</v>
      </c>
    </row>
    <row r="21" spans="2:18" ht="11.25" customHeight="1" outlineLevel="5">
      <c r="B21" s="347" t="s">
        <v>180</v>
      </c>
      <c r="C21" s="324">
        <v>41053.68</v>
      </c>
      <c r="D21" s="324">
        <v>48647.13</v>
      </c>
      <c r="E21" s="324">
        <v>3732.14</v>
      </c>
      <c r="F21" s="342">
        <v>561</v>
      </c>
      <c r="G21" s="324">
        <v>7593.45</v>
      </c>
      <c r="H21" s="341">
        <v>15.61</v>
      </c>
      <c r="J21" s="324">
        <f t="shared" si="0"/>
        <v>0.09999962488150274</v>
      </c>
      <c r="K21" s="324">
        <f t="shared" si="1"/>
        <v>44224.678717722745</v>
      </c>
      <c r="L21" s="349">
        <f t="shared" si="2"/>
        <v>0.561</v>
      </c>
      <c r="M21" s="349">
        <f t="shared" si="3"/>
        <v>44.224678717722746</v>
      </c>
      <c r="P21" s="365">
        <f>+SUM(P16:P20)</f>
        <v>3443.9392</v>
      </c>
      <c r="Q21" s="336"/>
      <c r="R21" s="346">
        <f>+SUM(R16:R20)</f>
        <v>268048.236021967</v>
      </c>
    </row>
    <row r="22" spans="2:18" ht="11.25" customHeight="1" outlineLevel="6">
      <c r="B22" s="326" t="s">
        <v>246</v>
      </c>
      <c r="C22" s="327">
        <v>33629.22</v>
      </c>
      <c r="D22" s="327">
        <v>39798.18</v>
      </c>
      <c r="E22" s="327">
        <v>3057.2</v>
      </c>
      <c r="F22" s="332">
        <v>460.8</v>
      </c>
      <c r="G22" s="327">
        <v>6168.96</v>
      </c>
      <c r="H22" s="329">
        <v>15.5</v>
      </c>
      <c r="J22" s="327">
        <f t="shared" si="0"/>
        <v>0.09999993458070483</v>
      </c>
      <c r="K22" s="327">
        <f t="shared" si="1"/>
        <v>36180.16578807359</v>
      </c>
      <c r="L22" s="327">
        <f t="shared" si="2"/>
        <v>0.4608</v>
      </c>
      <c r="M22" s="327">
        <f t="shared" si="3"/>
        <v>36.18016578807359</v>
      </c>
      <c r="P22" s="343">
        <f>L6-P21</f>
        <v>0</v>
      </c>
      <c r="R22" s="345"/>
    </row>
    <row r="23" spans="2:13" ht="11.25" customHeight="1" outlineLevel="6">
      <c r="B23" s="326" t="s">
        <v>320</v>
      </c>
      <c r="C23" s="327">
        <v>7424.46</v>
      </c>
      <c r="D23" s="327">
        <v>8848.95</v>
      </c>
      <c r="E23" s="329">
        <v>674.94</v>
      </c>
      <c r="F23" s="332">
        <v>100.2</v>
      </c>
      <c r="G23" s="327">
        <v>1424.49</v>
      </c>
      <c r="H23" s="329">
        <v>16.1</v>
      </c>
      <c r="J23" s="327">
        <f t="shared" si="0"/>
        <v>0.09999822209579348</v>
      </c>
      <c r="K23" s="327">
        <f t="shared" si="1"/>
        <v>8044.513002157732</v>
      </c>
      <c r="L23" s="327">
        <f t="shared" si="2"/>
        <v>0.1002</v>
      </c>
      <c r="M23" s="327">
        <f t="shared" si="3"/>
        <v>8.044513002157732</v>
      </c>
    </row>
    <row r="24" spans="2:13" ht="11.25" customHeight="1" outlineLevel="5">
      <c r="B24" s="334" t="s">
        <v>143</v>
      </c>
      <c r="C24" s="324">
        <v>2677043.8</v>
      </c>
      <c r="D24" s="324">
        <v>3443583.9</v>
      </c>
      <c r="E24" s="324">
        <v>243367.62</v>
      </c>
      <c r="F24" s="325">
        <v>40740</v>
      </c>
      <c r="G24" s="324">
        <v>766540.1</v>
      </c>
      <c r="H24" s="341">
        <v>22.26</v>
      </c>
      <c r="J24" s="324">
        <f t="shared" si="0"/>
        <v>0.10000000082180203</v>
      </c>
      <c r="K24" s="324">
        <f t="shared" si="1"/>
        <v>3130530.815843021</v>
      </c>
      <c r="L24" s="335">
        <f t="shared" si="2"/>
        <v>40.74</v>
      </c>
      <c r="M24" s="335">
        <f t="shared" si="3"/>
        <v>3130.530815843021</v>
      </c>
    </row>
    <row r="25" spans="2:16" ht="11.25" customHeight="1" outlineLevel="6">
      <c r="B25" s="326" t="s">
        <v>184</v>
      </c>
      <c r="C25" s="327">
        <v>1280000.78</v>
      </c>
      <c r="D25" s="327">
        <v>1658686.84</v>
      </c>
      <c r="E25" s="327">
        <v>116363.72</v>
      </c>
      <c r="F25" s="328">
        <v>19536</v>
      </c>
      <c r="G25" s="327">
        <v>378686.06</v>
      </c>
      <c r="H25" s="329">
        <v>22.83</v>
      </c>
      <c r="J25" s="327">
        <f t="shared" si="0"/>
        <v>0.1000000120312428</v>
      </c>
      <c r="K25" s="327">
        <f t="shared" si="1"/>
        <v>1507897.1107801127</v>
      </c>
      <c r="L25" s="327">
        <f t="shared" si="2"/>
        <v>19.536</v>
      </c>
      <c r="M25" s="327">
        <f t="shared" si="3"/>
        <v>1507.8971107801126</v>
      </c>
      <c r="P25" s="352">
        <f>P20+P16</f>
        <v>487.89079999999996</v>
      </c>
    </row>
    <row r="26" spans="2:13" ht="11.25" customHeight="1" outlineLevel="6">
      <c r="B26" s="326" t="s">
        <v>314</v>
      </c>
      <c r="C26" s="327">
        <v>110398.46</v>
      </c>
      <c r="D26" s="327">
        <v>122072.54</v>
      </c>
      <c r="E26" s="327">
        <v>10036.22</v>
      </c>
      <c r="F26" s="328">
        <v>1584</v>
      </c>
      <c r="G26" s="327">
        <v>11674.08</v>
      </c>
      <c r="H26" s="329">
        <v>9.56</v>
      </c>
      <c r="J26" s="327">
        <f t="shared" si="0"/>
        <v>0.09999996014437301</v>
      </c>
      <c r="K26" s="327">
        <f t="shared" si="1"/>
        <v>110975.04038452709</v>
      </c>
      <c r="L26" s="327">
        <f t="shared" si="2"/>
        <v>1.584</v>
      </c>
      <c r="M26" s="327">
        <f t="shared" si="3"/>
        <v>110.97504038452709</v>
      </c>
    </row>
    <row r="27" spans="2:16" ht="11.25" customHeight="1" outlineLevel="6">
      <c r="B27" s="326" t="s">
        <v>103</v>
      </c>
      <c r="C27" s="327">
        <v>1180843.74</v>
      </c>
      <c r="D27" s="327">
        <v>1545207.6</v>
      </c>
      <c r="E27" s="327">
        <v>107349.42</v>
      </c>
      <c r="F27" s="328">
        <v>18228</v>
      </c>
      <c r="G27" s="327">
        <v>364363.86</v>
      </c>
      <c r="H27" s="329">
        <v>23.58</v>
      </c>
      <c r="J27" s="327">
        <f t="shared" si="0"/>
        <v>0.0999999888215524</v>
      </c>
      <c r="K27" s="327">
        <f t="shared" si="1"/>
        <v>1404734.196093407</v>
      </c>
      <c r="L27" s="327">
        <f t="shared" si="2"/>
        <v>18.228</v>
      </c>
      <c r="M27" s="327">
        <f t="shared" si="3"/>
        <v>1404.734196093407</v>
      </c>
      <c r="P27" s="352">
        <f>P25+P17+P19</f>
        <v>851.8453999999999</v>
      </c>
    </row>
    <row r="28" spans="2:13" ht="11.25" customHeight="1" outlineLevel="6">
      <c r="B28" s="326" t="s">
        <v>299</v>
      </c>
      <c r="C28" s="327">
        <v>105800.82</v>
      </c>
      <c r="D28" s="327">
        <v>117616.92</v>
      </c>
      <c r="E28" s="327">
        <v>9618.26</v>
      </c>
      <c r="F28" s="328">
        <v>1392</v>
      </c>
      <c r="G28" s="327">
        <v>11816.1</v>
      </c>
      <c r="H28" s="329">
        <v>10.05</v>
      </c>
      <c r="J28" s="327">
        <f t="shared" si="0"/>
        <v>0.10000004158758094</v>
      </c>
      <c r="K28" s="327">
        <f t="shared" si="1"/>
        <v>106924.4686847909</v>
      </c>
      <c r="L28" s="327">
        <f t="shared" si="2"/>
        <v>1.392</v>
      </c>
      <c r="M28" s="327">
        <f t="shared" si="3"/>
        <v>106.92446868479091</v>
      </c>
    </row>
    <row r="29" spans="2:13" ht="11.25" customHeight="1" outlineLevel="5">
      <c r="B29" s="338" t="s">
        <v>144</v>
      </c>
      <c r="C29" s="324">
        <v>123660.9</v>
      </c>
      <c r="D29" s="324">
        <v>123660.9</v>
      </c>
      <c r="E29" s="324">
        <v>11241.91</v>
      </c>
      <c r="F29" s="325">
        <v>1725</v>
      </c>
      <c r="G29" s="330"/>
      <c r="H29" s="330"/>
      <c r="J29" s="324">
        <f t="shared" si="0"/>
        <v>0.10000009784823721</v>
      </c>
      <c r="K29" s="324">
        <f t="shared" si="1"/>
        <v>112418.99</v>
      </c>
      <c r="L29" s="339">
        <f t="shared" si="2"/>
        <v>1.725</v>
      </c>
      <c r="M29" s="339">
        <f t="shared" si="3"/>
        <v>112.41899000000001</v>
      </c>
    </row>
    <row r="30" spans="2:13" ht="11.25" customHeight="1" outlineLevel="6">
      <c r="B30" s="326" t="s">
        <v>104</v>
      </c>
      <c r="C30" s="327">
        <v>123660.9</v>
      </c>
      <c r="D30" s="327">
        <v>123660.9</v>
      </c>
      <c r="E30" s="327">
        <v>11241.91</v>
      </c>
      <c r="F30" s="328">
        <v>1725</v>
      </c>
      <c r="G30" s="331"/>
      <c r="H30" s="331"/>
      <c r="J30" s="327">
        <f t="shared" si="0"/>
        <v>0.10000009784823721</v>
      </c>
      <c r="K30" s="327">
        <f t="shared" si="1"/>
        <v>112418.99</v>
      </c>
      <c r="L30" s="327">
        <f t="shared" si="2"/>
        <v>1.725</v>
      </c>
      <c r="M30" s="327">
        <f t="shared" si="3"/>
        <v>112.41899000000001</v>
      </c>
    </row>
    <row r="31" spans="2:13" ht="11.25" customHeight="1" outlineLevel="5">
      <c r="B31" s="323" t="s">
        <v>182</v>
      </c>
      <c r="C31" s="324">
        <v>19300.97</v>
      </c>
      <c r="D31" s="324">
        <v>19300.97</v>
      </c>
      <c r="E31" s="324">
        <v>1754.63</v>
      </c>
      <c r="F31" s="342">
        <v>168.2</v>
      </c>
      <c r="G31" s="330"/>
      <c r="H31" s="330"/>
      <c r="J31" s="324">
        <f t="shared" si="0"/>
        <v>0.0999997720322301</v>
      </c>
      <c r="K31" s="324">
        <f t="shared" si="1"/>
        <v>17546.34</v>
      </c>
      <c r="L31" s="324">
        <f t="shared" si="2"/>
        <v>0.1682</v>
      </c>
      <c r="M31" s="324">
        <f t="shared" si="3"/>
        <v>17.54634</v>
      </c>
    </row>
    <row r="32" spans="2:13" ht="11.25" customHeight="1" outlineLevel="6">
      <c r="B32" s="326" t="s">
        <v>326</v>
      </c>
      <c r="C32" s="327">
        <v>5226.77</v>
      </c>
      <c r="D32" s="327">
        <v>5226.77</v>
      </c>
      <c r="E32" s="329">
        <v>475.16</v>
      </c>
      <c r="F32" s="332">
        <v>46.4</v>
      </c>
      <c r="G32" s="331"/>
      <c r="H32" s="331"/>
      <c r="J32" s="327">
        <f t="shared" si="0"/>
        <v>0.09999978954501737</v>
      </c>
      <c r="K32" s="327">
        <f t="shared" si="1"/>
        <v>4751.610000000001</v>
      </c>
      <c r="L32" s="327">
        <f t="shared" si="2"/>
        <v>0.0464</v>
      </c>
      <c r="M32" s="327">
        <f t="shared" si="3"/>
        <v>4.75161</v>
      </c>
    </row>
    <row r="33" spans="2:13" ht="11.25" customHeight="1" outlineLevel="6">
      <c r="B33" s="326" t="s">
        <v>375</v>
      </c>
      <c r="C33" s="329">
        <v>675</v>
      </c>
      <c r="D33" s="329">
        <v>675</v>
      </c>
      <c r="E33" s="329">
        <v>61.36</v>
      </c>
      <c r="F33" s="332">
        <v>5.4</v>
      </c>
      <c r="G33" s="331"/>
      <c r="H33" s="331"/>
      <c r="J33" s="327">
        <f t="shared" si="0"/>
        <v>0.0999934815201095</v>
      </c>
      <c r="K33" s="327">
        <f t="shared" si="1"/>
        <v>613.64</v>
      </c>
      <c r="L33" s="327">
        <f t="shared" si="2"/>
        <v>0.0054</v>
      </c>
      <c r="M33" s="327">
        <f t="shared" si="3"/>
        <v>0.61364</v>
      </c>
    </row>
    <row r="34" spans="2:13" ht="11.25" customHeight="1" outlineLevel="6">
      <c r="B34" s="326" t="s">
        <v>327</v>
      </c>
      <c r="C34" s="327">
        <v>1723.68</v>
      </c>
      <c r="D34" s="327">
        <v>1723.68</v>
      </c>
      <c r="E34" s="329">
        <v>156.7</v>
      </c>
      <c r="F34" s="332">
        <v>10.8</v>
      </c>
      <c r="G34" s="331"/>
      <c r="H34" s="331"/>
      <c r="J34" s="327">
        <f t="shared" si="0"/>
        <v>0.10000127634047658</v>
      </c>
      <c r="K34" s="327">
        <f t="shared" si="1"/>
        <v>1566.9800000000002</v>
      </c>
      <c r="L34" s="327">
        <f t="shared" si="2"/>
        <v>0.0108</v>
      </c>
      <c r="M34" s="327">
        <f t="shared" si="3"/>
        <v>1.5669800000000003</v>
      </c>
    </row>
    <row r="35" spans="2:13" ht="11.25" customHeight="1" outlineLevel="6">
      <c r="B35" s="326" t="s">
        <v>368</v>
      </c>
      <c r="C35" s="327">
        <v>2700</v>
      </c>
      <c r="D35" s="327">
        <v>2700</v>
      </c>
      <c r="E35" s="329">
        <v>245.45</v>
      </c>
      <c r="F35" s="332">
        <v>21.6</v>
      </c>
      <c r="G35" s="331"/>
      <c r="H35" s="331"/>
      <c r="J35" s="327">
        <f t="shared" si="0"/>
        <v>0.09999796296673523</v>
      </c>
      <c r="K35" s="327">
        <f t="shared" si="1"/>
        <v>2454.55</v>
      </c>
      <c r="L35" s="327">
        <f t="shared" si="2"/>
        <v>0.0216</v>
      </c>
      <c r="M35" s="327">
        <f t="shared" si="3"/>
        <v>2.4545500000000002</v>
      </c>
    </row>
    <row r="36" spans="2:13" ht="11.25" customHeight="1" outlineLevel="6">
      <c r="B36" s="326" t="s">
        <v>376</v>
      </c>
      <c r="C36" s="327">
        <v>2404.08</v>
      </c>
      <c r="D36" s="327">
        <v>2404.08</v>
      </c>
      <c r="E36" s="329">
        <v>218.55</v>
      </c>
      <c r="F36" s="332">
        <v>24</v>
      </c>
      <c r="G36" s="331"/>
      <c r="H36" s="331"/>
      <c r="J36" s="327">
        <f t="shared" si="0"/>
        <v>0.09999862733524593</v>
      </c>
      <c r="K36" s="327">
        <f t="shared" si="1"/>
        <v>2185.5299999999997</v>
      </c>
      <c r="L36" s="327">
        <f t="shared" si="2"/>
        <v>0.024</v>
      </c>
      <c r="M36" s="327">
        <f t="shared" si="3"/>
        <v>2.1855299999999995</v>
      </c>
    </row>
    <row r="37" spans="2:13" ht="11.25" customHeight="1" outlineLevel="6">
      <c r="B37" s="326" t="s">
        <v>355</v>
      </c>
      <c r="C37" s="327">
        <v>5556.48</v>
      </c>
      <c r="D37" s="327">
        <v>5556.48</v>
      </c>
      <c r="E37" s="329">
        <v>505.14</v>
      </c>
      <c r="F37" s="332">
        <v>48</v>
      </c>
      <c r="G37" s="331"/>
      <c r="H37" s="331"/>
      <c r="J37" s="327">
        <f t="shared" si="0"/>
        <v>0.10000118780363232</v>
      </c>
      <c r="K37" s="327">
        <f t="shared" si="1"/>
        <v>5051.339999999999</v>
      </c>
      <c r="L37" s="327">
        <f t="shared" si="2"/>
        <v>0.048</v>
      </c>
      <c r="M37" s="327">
        <f t="shared" si="3"/>
        <v>5.051339999999999</v>
      </c>
    </row>
    <row r="38" spans="2:13" ht="11.25" customHeight="1" outlineLevel="6">
      <c r="B38" s="326" t="s">
        <v>350</v>
      </c>
      <c r="C38" s="327">
        <v>1014.96</v>
      </c>
      <c r="D38" s="327">
        <v>1014.96</v>
      </c>
      <c r="E38" s="329">
        <v>92.27</v>
      </c>
      <c r="F38" s="332">
        <v>12</v>
      </c>
      <c r="G38" s="331"/>
      <c r="H38" s="331"/>
      <c r="J38" s="327">
        <f t="shared" si="0"/>
        <v>0.10000108378762097</v>
      </c>
      <c r="K38" s="327">
        <f t="shared" si="1"/>
        <v>922.6899999999999</v>
      </c>
      <c r="L38" s="327">
        <f t="shared" si="2"/>
        <v>0.012</v>
      </c>
      <c r="M38" s="327">
        <f t="shared" si="3"/>
        <v>0.9226899999999999</v>
      </c>
    </row>
    <row r="39" spans="10:13" ht="4.5" customHeight="1" outlineLevel="4">
      <c r="J39" s="315" t="e">
        <f t="shared" si="0"/>
        <v>#DIV/0!</v>
      </c>
      <c r="K39" s="315" t="e">
        <f t="shared" si="1"/>
        <v>#DIV/0!</v>
      </c>
      <c r="L39" s="315">
        <f t="shared" si="2"/>
        <v>0</v>
      </c>
      <c r="M39" s="315" t="e">
        <f t="shared" si="3"/>
        <v>#DIV/0!</v>
      </c>
    </row>
    <row r="40" spans="2:13" ht="11.25" customHeight="1" outlineLevel="4">
      <c r="B40" s="322" t="s">
        <v>10</v>
      </c>
      <c r="C40" s="317">
        <v>1932378.77</v>
      </c>
      <c r="D40" s="317">
        <v>2484962.97</v>
      </c>
      <c r="E40" s="317">
        <v>175670.79</v>
      </c>
      <c r="F40" s="318">
        <v>29059.8</v>
      </c>
      <c r="G40" s="317">
        <v>552584.2</v>
      </c>
      <c r="H40" s="340">
        <v>22.24</v>
      </c>
      <c r="J40" s="317">
        <f t="shared" si="0"/>
        <v>0.0999999954460274</v>
      </c>
      <c r="K40" s="317">
        <f t="shared" si="1"/>
        <v>2259057.2548069865</v>
      </c>
      <c r="L40" s="317">
        <f>F40/$J$1-L41</f>
        <v>2.405999999999999</v>
      </c>
      <c r="M40" s="317">
        <f>K40/$J$1-M41</f>
        <v>212.35457179309492</v>
      </c>
    </row>
    <row r="41" spans="2:13" ht="11.25" customHeight="1" outlineLevel="5">
      <c r="B41" s="334" t="s">
        <v>143</v>
      </c>
      <c r="C41" s="324">
        <v>1711704.95</v>
      </c>
      <c r="D41" s="324">
        <v>2251372.95</v>
      </c>
      <c r="E41" s="324">
        <v>155609.54</v>
      </c>
      <c r="F41" s="325">
        <v>26653.8</v>
      </c>
      <c r="G41" s="324">
        <v>539668</v>
      </c>
      <c r="H41" s="341">
        <v>23.97</v>
      </c>
      <c r="J41" s="324">
        <f t="shared" si="0"/>
        <v>0.09999999935736589</v>
      </c>
      <c r="K41" s="324">
        <f t="shared" si="1"/>
        <v>2046702.6830138918</v>
      </c>
      <c r="L41" s="335">
        <f t="shared" si="2"/>
        <v>26.6538</v>
      </c>
      <c r="M41" s="335">
        <f t="shared" si="3"/>
        <v>2046.7026830138918</v>
      </c>
    </row>
    <row r="42" spans="2:13" ht="11.25" customHeight="1" outlineLevel="6">
      <c r="B42" s="326" t="s">
        <v>184</v>
      </c>
      <c r="C42" s="327">
        <v>1011917.03</v>
      </c>
      <c r="D42" s="327">
        <v>1323575.79</v>
      </c>
      <c r="E42" s="327">
        <v>91992.47</v>
      </c>
      <c r="F42" s="328">
        <v>15897</v>
      </c>
      <c r="G42" s="327">
        <v>311658.76</v>
      </c>
      <c r="H42" s="329">
        <v>23.55</v>
      </c>
      <c r="J42" s="327">
        <f t="shared" si="0"/>
        <v>0.10000001521863923</v>
      </c>
      <c r="K42" s="327">
        <f t="shared" si="1"/>
        <v>1203250.7015346924</v>
      </c>
      <c r="L42" s="327">
        <f t="shared" si="2"/>
        <v>15.897</v>
      </c>
      <c r="M42" s="327">
        <f t="shared" si="3"/>
        <v>1203.2507015346923</v>
      </c>
    </row>
    <row r="43" spans="2:13" ht="11.25" customHeight="1" outlineLevel="6">
      <c r="B43" s="326" t="s">
        <v>103</v>
      </c>
      <c r="C43" s="327">
        <v>699787.92</v>
      </c>
      <c r="D43" s="327">
        <v>927797.16</v>
      </c>
      <c r="E43" s="327">
        <v>63617.07</v>
      </c>
      <c r="F43" s="328">
        <v>10756.8</v>
      </c>
      <c r="G43" s="327">
        <v>228009.24</v>
      </c>
      <c r="H43" s="329">
        <v>24.58</v>
      </c>
      <c r="J43" s="327">
        <f t="shared" si="0"/>
        <v>0.09999997642142829</v>
      </c>
      <c r="K43" s="327">
        <f t="shared" si="1"/>
        <v>843451.9817158119</v>
      </c>
      <c r="L43" s="327">
        <f t="shared" si="2"/>
        <v>10.7568</v>
      </c>
      <c r="M43" s="327">
        <f t="shared" si="3"/>
        <v>843.4519817158118</v>
      </c>
    </row>
    <row r="44" spans="2:13" ht="11.25" customHeight="1" outlineLevel="5">
      <c r="B44" s="338" t="s">
        <v>144</v>
      </c>
      <c r="C44" s="324">
        <v>220673.82</v>
      </c>
      <c r="D44" s="324">
        <v>233590.02</v>
      </c>
      <c r="E44" s="324">
        <v>20061.25</v>
      </c>
      <c r="F44" s="325">
        <v>2406</v>
      </c>
      <c r="G44" s="324">
        <v>12916.2</v>
      </c>
      <c r="H44" s="341">
        <v>5.53</v>
      </c>
      <c r="J44" s="324">
        <f t="shared" si="0"/>
        <v>0.09999996510687241</v>
      </c>
      <c r="K44" s="324">
        <f t="shared" si="1"/>
        <v>212354.5703724683</v>
      </c>
      <c r="L44" s="339">
        <f t="shared" si="2"/>
        <v>2.406</v>
      </c>
      <c r="M44" s="339">
        <f t="shared" si="3"/>
        <v>212.3545703724683</v>
      </c>
    </row>
    <row r="45" spans="2:13" ht="11.25" customHeight="1" outlineLevel="6">
      <c r="B45" s="326" t="s">
        <v>247</v>
      </c>
      <c r="C45" s="327">
        <v>220673.82</v>
      </c>
      <c r="D45" s="327">
        <v>233590.02</v>
      </c>
      <c r="E45" s="327">
        <v>20061.25</v>
      </c>
      <c r="F45" s="328">
        <v>2406</v>
      </c>
      <c r="G45" s="327">
        <v>12916.2</v>
      </c>
      <c r="H45" s="329">
        <v>5.53</v>
      </c>
      <c r="J45" s="327">
        <f t="shared" si="0"/>
        <v>0.09999996510687241</v>
      </c>
      <c r="K45" s="327">
        <f t="shared" si="1"/>
        <v>212354.5703724683</v>
      </c>
      <c r="L45" s="327">
        <f t="shared" si="2"/>
        <v>2.406</v>
      </c>
      <c r="M45" s="327">
        <f t="shared" si="3"/>
        <v>212.3545703724683</v>
      </c>
    </row>
    <row r="46" spans="10:13" ht="4.5" customHeight="1" outlineLevel="3">
      <c r="J46" s="315" t="e">
        <f t="shared" si="0"/>
        <v>#DIV/0!</v>
      </c>
      <c r="K46" s="315" t="e">
        <f t="shared" si="1"/>
        <v>#DIV/0!</v>
      </c>
      <c r="L46" s="315">
        <f t="shared" si="2"/>
        <v>0</v>
      </c>
      <c r="M46" s="315" t="e">
        <f t="shared" si="3"/>
        <v>#DIV/0!</v>
      </c>
    </row>
    <row r="47" spans="2:13" ht="21.75" customHeight="1" outlineLevel="3">
      <c r="B47" s="321" t="s">
        <v>377</v>
      </c>
      <c r="C47" s="317">
        <v>3425082.48</v>
      </c>
      <c r="D47" s="317">
        <v>3864239.16</v>
      </c>
      <c r="E47" s="317">
        <v>311371.05</v>
      </c>
      <c r="F47" s="318">
        <v>41676</v>
      </c>
      <c r="G47" s="317">
        <v>439156.68</v>
      </c>
      <c r="H47" s="340">
        <v>11.36</v>
      </c>
      <c r="J47" s="317">
        <f t="shared" si="0"/>
        <v>0.09999997013210693</v>
      </c>
      <c r="K47" s="317">
        <f t="shared" si="1"/>
        <v>3512944.786294781</v>
      </c>
      <c r="L47" s="317">
        <f t="shared" si="2"/>
        <v>41.676</v>
      </c>
      <c r="M47" s="317">
        <f t="shared" si="3"/>
        <v>3512.9447862947814</v>
      </c>
    </row>
    <row r="48" spans="10:13" ht="4.5" customHeight="1" outlineLevel="4">
      <c r="J48" s="315" t="e">
        <f t="shared" si="0"/>
        <v>#DIV/0!</v>
      </c>
      <c r="K48" s="315" t="e">
        <f t="shared" si="1"/>
        <v>#DIV/0!</v>
      </c>
      <c r="L48" s="315">
        <f t="shared" si="2"/>
        <v>0</v>
      </c>
      <c r="M48" s="315" t="e">
        <f t="shared" si="3"/>
        <v>#DIV/0!</v>
      </c>
    </row>
    <row r="49" spans="2:13" ht="11.25" customHeight="1" outlineLevel="4">
      <c r="B49" s="322" t="s">
        <v>382</v>
      </c>
      <c r="C49" s="317">
        <v>77713.68</v>
      </c>
      <c r="D49" s="317">
        <v>92518.8</v>
      </c>
      <c r="E49" s="317">
        <v>7064.88</v>
      </c>
      <c r="F49" s="318">
        <v>1056</v>
      </c>
      <c r="G49" s="317">
        <v>14805.12</v>
      </c>
      <c r="H49" s="340">
        <v>16</v>
      </c>
      <c r="J49" s="317">
        <f t="shared" si="0"/>
        <v>0.10000000000000002</v>
      </c>
      <c r="K49" s="317">
        <f t="shared" si="1"/>
        <v>84108</v>
      </c>
      <c r="L49" s="317">
        <f t="shared" si="2"/>
        <v>1.056</v>
      </c>
      <c r="M49" s="317">
        <f t="shared" si="3"/>
        <v>84.108</v>
      </c>
    </row>
    <row r="50" spans="2:13" ht="11.25" customHeight="1" outlineLevel="5">
      <c r="B50" s="347" t="s">
        <v>180</v>
      </c>
      <c r="C50" s="324">
        <v>77713.68</v>
      </c>
      <c r="D50" s="324">
        <v>92518.8</v>
      </c>
      <c r="E50" s="324">
        <v>7064.88</v>
      </c>
      <c r="F50" s="325">
        <v>1056</v>
      </c>
      <c r="G50" s="324">
        <v>14805.12</v>
      </c>
      <c r="H50" s="341">
        <v>16</v>
      </c>
      <c r="J50" s="324">
        <f t="shared" si="0"/>
        <v>0.10000000000000002</v>
      </c>
      <c r="K50" s="324">
        <f t="shared" si="1"/>
        <v>84108</v>
      </c>
      <c r="L50" s="349">
        <f t="shared" si="2"/>
        <v>1.056</v>
      </c>
      <c r="M50" s="349">
        <f t="shared" si="3"/>
        <v>84.108</v>
      </c>
    </row>
    <row r="51" spans="2:13" ht="11.25" customHeight="1" outlineLevel="6">
      <c r="B51" s="326" t="s">
        <v>383</v>
      </c>
      <c r="C51" s="327">
        <v>77713.68</v>
      </c>
      <c r="D51" s="327">
        <v>92518.8</v>
      </c>
      <c r="E51" s="327">
        <v>7064.88</v>
      </c>
      <c r="F51" s="328">
        <v>1056</v>
      </c>
      <c r="G51" s="327">
        <v>14805.12</v>
      </c>
      <c r="H51" s="329">
        <v>16</v>
      </c>
      <c r="J51" s="327">
        <f t="shared" si="0"/>
        <v>0.10000000000000002</v>
      </c>
      <c r="K51" s="327">
        <f t="shared" si="1"/>
        <v>84108</v>
      </c>
      <c r="L51" s="327">
        <f t="shared" si="2"/>
        <v>1.056</v>
      </c>
      <c r="M51" s="327">
        <f t="shared" si="3"/>
        <v>84.108</v>
      </c>
    </row>
    <row r="52" spans="10:13" ht="4.5" customHeight="1" outlineLevel="4">
      <c r="J52" s="315" t="e">
        <f t="shared" si="0"/>
        <v>#DIV/0!</v>
      </c>
      <c r="K52" s="315" t="e">
        <f t="shared" si="1"/>
        <v>#DIV/0!</v>
      </c>
      <c r="L52" s="315">
        <f t="shared" si="2"/>
        <v>0</v>
      </c>
      <c r="M52" s="315" t="e">
        <f t="shared" si="3"/>
        <v>#DIV/0!</v>
      </c>
    </row>
    <row r="53" spans="2:13" ht="11.25" customHeight="1" outlineLevel="4">
      <c r="B53" s="322" t="s">
        <v>150</v>
      </c>
      <c r="C53" s="317">
        <v>3347368.8</v>
      </c>
      <c r="D53" s="317">
        <v>3771720.36</v>
      </c>
      <c r="E53" s="317">
        <v>304306.17</v>
      </c>
      <c r="F53" s="318">
        <v>40620</v>
      </c>
      <c r="G53" s="317">
        <v>424351.56</v>
      </c>
      <c r="H53" s="340">
        <v>11.25</v>
      </c>
      <c r="J53" s="317">
        <f t="shared" si="0"/>
        <v>0.09999996943868356</v>
      </c>
      <c r="K53" s="317">
        <f t="shared" si="1"/>
        <v>3428836.786172515</v>
      </c>
      <c r="L53" s="317">
        <f t="shared" si="2"/>
        <v>40.62</v>
      </c>
      <c r="M53" s="317">
        <f t="shared" si="3"/>
        <v>3428.8367861725146</v>
      </c>
    </row>
    <row r="54" spans="2:13" ht="11.25" customHeight="1" outlineLevel="5">
      <c r="B54" s="347" t="s">
        <v>180</v>
      </c>
      <c r="C54" s="324">
        <v>2047653.78</v>
      </c>
      <c r="D54" s="324">
        <v>2472005.34</v>
      </c>
      <c r="E54" s="324">
        <v>186150.29</v>
      </c>
      <c r="F54" s="325">
        <v>25881</v>
      </c>
      <c r="G54" s="324">
        <v>424351.56</v>
      </c>
      <c r="H54" s="341">
        <v>17.17</v>
      </c>
      <c r="J54" s="324">
        <f t="shared" si="0"/>
        <v>0.0999999683051897</v>
      </c>
      <c r="K54" s="324">
        <f t="shared" si="1"/>
        <v>2247277.646570035</v>
      </c>
      <c r="L54" s="349">
        <f t="shared" si="2"/>
        <v>25.881</v>
      </c>
      <c r="M54" s="349">
        <f t="shared" si="3"/>
        <v>2247.277646570035</v>
      </c>
    </row>
    <row r="55" spans="2:13" ht="11.25" customHeight="1" outlineLevel="6">
      <c r="B55" s="326" t="s">
        <v>252</v>
      </c>
      <c r="C55" s="327">
        <v>77295.06</v>
      </c>
      <c r="D55" s="327">
        <v>94260</v>
      </c>
      <c r="E55" s="327">
        <v>7026.81</v>
      </c>
      <c r="F55" s="328">
        <v>1017</v>
      </c>
      <c r="G55" s="327">
        <v>16964.94</v>
      </c>
      <c r="H55" s="329">
        <v>18</v>
      </c>
      <c r="J55" s="327">
        <f t="shared" si="0"/>
        <v>0.09999978653232434</v>
      </c>
      <c r="K55" s="327">
        <f t="shared" si="1"/>
        <v>85690.92572022068</v>
      </c>
      <c r="L55" s="327">
        <f t="shared" si="2"/>
        <v>1.017</v>
      </c>
      <c r="M55" s="327">
        <f t="shared" si="3"/>
        <v>85.69092572022068</v>
      </c>
    </row>
    <row r="56" spans="2:13" ht="11.25" customHeight="1" outlineLevel="6">
      <c r="B56" s="326" t="s">
        <v>328</v>
      </c>
      <c r="C56" s="327">
        <v>29080.2</v>
      </c>
      <c r="D56" s="327">
        <v>35463</v>
      </c>
      <c r="E56" s="327">
        <v>2643.65</v>
      </c>
      <c r="F56" s="332">
        <v>360</v>
      </c>
      <c r="G56" s="327">
        <v>6382.8</v>
      </c>
      <c r="H56" s="329">
        <v>18</v>
      </c>
      <c r="J56" s="327">
        <f t="shared" si="0"/>
        <v>0.09999981086790827</v>
      </c>
      <c r="K56" s="327">
        <f t="shared" si="1"/>
        <v>32239.096452225225</v>
      </c>
      <c r="L56" s="327">
        <f t="shared" si="2"/>
        <v>0.36</v>
      </c>
      <c r="M56" s="327">
        <f t="shared" si="3"/>
        <v>32.239096452225226</v>
      </c>
    </row>
    <row r="57" spans="2:13" ht="11.25" customHeight="1" outlineLevel="6">
      <c r="B57" s="326" t="s">
        <v>369</v>
      </c>
      <c r="C57" s="327">
        <v>236412.24</v>
      </c>
      <c r="D57" s="327">
        <v>288300.72</v>
      </c>
      <c r="E57" s="327">
        <v>21492.01</v>
      </c>
      <c r="F57" s="328">
        <v>3066</v>
      </c>
      <c r="G57" s="327">
        <v>51888.48</v>
      </c>
      <c r="H57" s="329">
        <v>18</v>
      </c>
      <c r="J57" s="327">
        <f t="shared" si="0"/>
        <v>0.09999993951244143</v>
      </c>
      <c r="K57" s="327">
        <f t="shared" si="1"/>
        <v>262091.57804843606</v>
      </c>
      <c r="L57" s="327">
        <f t="shared" si="2"/>
        <v>3.066</v>
      </c>
      <c r="M57" s="327">
        <f t="shared" si="3"/>
        <v>262.0915780484361</v>
      </c>
    </row>
    <row r="58" spans="2:13" ht="11.25" customHeight="1" outlineLevel="6">
      <c r="B58" s="326" t="s">
        <v>220</v>
      </c>
      <c r="C58" s="327">
        <v>1436582.94</v>
      </c>
      <c r="D58" s="327">
        <v>1751901</v>
      </c>
      <c r="E58" s="327">
        <v>130598.43</v>
      </c>
      <c r="F58" s="328">
        <v>18141</v>
      </c>
      <c r="G58" s="327">
        <v>315318.06</v>
      </c>
      <c r="H58" s="329">
        <v>18</v>
      </c>
      <c r="J58" s="327">
        <f t="shared" si="0"/>
        <v>0.09999998392017681</v>
      </c>
      <c r="K58" s="327">
        <f t="shared" si="1"/>
        <v>1592637.2960084782</v>
      </c>
      <c r="L58" s="327">
        <f t="shared" si="2"/>
        <v>18.141</v>
      </c>
      <c r="M58" s="327">
        <f t="shared" si="3"/>
        <v>1592.6372960084782</v>
      </c>
    </row>
    <row r="59" spans="2:13" ht="11.25" customHeight="1" outlineLevel="6">
      <c r="B59" s="326" t="s">
        <v>292</v>
      </c>
      <c r="C59" s="327">
        <v>268283.34</v>
      </c>
      <c r="D59" s="327">
        <v>302080.62</v>
      </c>
      <c r="E59" s="327">
        <v>24389.39</v>
      </c>
      <c r="F59" s="328">
        <v>3297</v>
      </c>
      <c r="G59" s="327">
        <v>33797.28</v>
      </c>
      <c r="H59" s="329">
        <v>11.19</v>
      </c>
      <c r="J59" s="327">
        <f t="shared" si="0"/>
        <v>0.09999997949928646</v>
      </c>
      <c r="K59" s="327">
        <f t="shared" si="1"/>
        <v>274618.75057261845</v>
      </c>
      <c r="L59" s="327">
        <f t="shared" si="2"/>
        <v>3.297</v>
      </c>
      <c r="M59" s="327">
        <f t="shared" si="3"/>
        <v>274.61875057261847</v>
      </c>
    </row>
    <row r="60" spans="2:13" ht="11.25" customHeight="1" outlineLevel="5">
      <c r="B60" s="338" t="s">
        <v>144</v>
      </c>
      <c r="C60" s="324">
        <v>1299715.02</v>
      </c>
      <c r="D60" s="324">
        <v>1299715.02</v>
      </c>
      <c r="E60" s="324">
        <v>118155.88</v>
      </c>
      <c r="F60" s="325">
        <v>14739</v>
      </c>
      <c r="G60" s="330"/>
      <c r="H60" s="330"/>
      <c r="J60" s="324">
        <f t="shared" si="0"/>
        <v>0.09999997122446194</v>
      </c>
      <c r="K60" s="324">
        <f t="shared" si="1"/>
        <v>1181559.1400000001</v>
      </c>
      <c r="L60" s="339">
        <f t="shared" si="2"/>
        <v>14.739</v>
      </c>
      <c r="M60" s="339">
        <f t="shared" si="3"/>
        <v>1181.55914</v>
      </c>
    </row>
    <row r="61" spans="2:13" ht="11.25" customHeight="1" outlineLevel="6">
      <c r="B61" s="326" t="s">
        <v>356</v>
      </c>
      <c r="C61" s="327">
        <v>106147.38</v>
      </c>
      <c r="D61" s="327">
        <v>106147.38</v>
      </c>
      <c r="E61" s="327">
        <v>9649.76</v>
      </c>
      <c r="F61" s="328">
        <v>1137</v>
      </c>
      <c r="G61" s="331"/>
      <c r="H61" s="331"/>
      <c r="J61" s="327">
        <f t="shared" si="0"/>
        <v>0.09999997927410022</v>
      </c>
      <c r="K61" s="327">
        <f t="shared" si="1"/>
        <v>96497.62000000001</v>
      </c>
      <c r="L61" s="327">
        <f t="shared" si="2"/>
        <v>1.137</v>
      </c>
      <c r="M61" s="327">
        <f t="shared" si="3"/>
        <v>96.49762000000001</v>
      </c>
    </row>
    <row r="62" spans="2:13" ht="11.25" customHeight="1" outlineLevel="6">
      <c r="B62" s="326" t="s">
        <v>329</v>
      </c>
      <c r="C62" s="327">
        <v>1193567.64</v>
      </c>
      <c r="D62" s="327">
        <v>1193567.64</v>
      </c>
      <c r="E62" s="327">
        <v>108506.12</v>
      </c>
      <c r="F62" s="328">
        <v>13602</v>
      </c>
      <c r="G62" s="331"/>
      <c r="H62" s="331"/>
      <c r="J62" s="327">
        <f t="shared" si="0"/>
        <v>0.09999997050858461</v>
      </c>
      <c r="K62" s="327">
        <f t="shared" si="1"/>
        <v>1085061.52</v>
      </c>
      <c r="L62" s="327">
        <f t="shared" si="2"/>
        <v>13.602</v>
      </c>
      <c r="M62" s="327">
        <f t="shared" si="3"/>
        <v>1085.06152</v>
      </c>
    </row>
    <row r="63" spans="10:13" ht="4.5" customHeight="1" outlineLevel="3">
      <c r="J63" s="315" t="e">
        <f t="shared" si="0"/>
        <v>#DIV/0!</v>
      </c>
      <c r="K63" s="315" t="e">
        <f t="shared" si="1"/>
        <v>#DIV/0!</v>
      </c>
      <c r="L63" s="315">
        <f t="shared" si="2"/>
        <v>0</v>
      </c>
      <c r="M63" s="315" t="e">
        <f t="shared" si="3"/>
        <v>#DIV/0!</v>
      </c>
    </row>
    <row r="64" spans="2:13" ht="11.25" customHeight="1" outlineLevel="3">
      <c r="B64" s="321" t="s">
        <v>330</v>
      </c>
      <c r="C64" s="317">
        <v>4245573.36</v>
      </c>
      <c r="D64" s="317">
        <v>5140280.33</v>
      </c>
      <c r="E64" s="317">
        <v>385961.23</v>
      </c>
      <c r="F64" s="318">
        <v>58849</v>
      </c>
      <c r="G64" s="317">
        <v>894706.97</v>
      </c>
      <c r="H64" s="340">
        <v>17.41</v>
      </c>
      <c r="J64" s="317">
        <f t="shared" si="0"/>
        <v>0.10000000440458766</v>
      </c>
      <c r="K64" s="317">
        <f t="shared" si="1"/>
        <v>4672982.0994704</v>
      </c>
      <c r="L64" s="317">
        <f t="shared" si="2"/>
        <v>58.849</v>
      </c>
      <c r="M64" s="317">
        <f t="shared" si="3"/>
        <v>4672.9820994704005</v>
      </c>
    </row>
    <row r="65" spans="10:13" ht="4.5" customHeight="1" outlineLevel="4">
      <c r="J65" s="315" t="e">
        <f t="shared" si="0"/>
        <v>#DIV/0!</v>
      </c>
      <c r="K65" s="315" t="e">
        <f t="shared" si="1"/>
        <v>#DIV/0!</v>
      </c>
      <c r="L65" s="315">
        <f t="shared" si="2"/>
        <v>0</v>
      </c>
      <c r="M65" s="315" t="e">
        <f t="shared" si="3"/>
        <v>#DIV/0!</v>
      </c>
    </row>
    <row r="66" spans="2:13" ht="11.25" customHeight="1" outlineLevel="4">
      <c r="B66" s="322" t="s">
        <v>6</v>
      </c>
      <c r="C66" s="317">
        <v>870749.84</v>
      </c>
      <c r="D66" s="317">
        <v>956397.46</v>
      </c>
      <c r="E66" s="317">
        <v>79159.08</v>
      </c>
      <c r="F66" s="318">
        <v>10210</v>
      </c>
      <c r="G66" s="317">
        <v>85647.62</v>
      </c>
      <c r="H66" s="340">
        <v>8.96</v>
      </c>
      <c r="J66" s="317">
        <f t="shared" si="0"/>
        <v>0.10000000505311608</v>
      </c>
      <c r="K66" s="317">
        <f t="shared" si="1"/>
        <v>869452.2323695972</v>
      </c>
      <c r="L66" s="317">
        <f t="shared" si="2"/>
        <v>10.21</v>
      </c>
      <c r="M66" s="317">
        <f t="shared" si="3"/>
        <v>869.4522323695971</v>
      </c>
    </row>
    <row r="67" spans="2:13" ht="11.25" customHeight="1" outlineLevel="5">
      <c r="B67" s="347" t="s">
        <v>180</v>
      </c>
      <c r="C67" s="324">
        <v>870749.84</v>
      </c>
      <c r="D67" s="324">
        <v>956397.46</v>
      </c>
      <c r="E67" s="324">
        <v>79159.08</v>
      </c>
      <c r="F67" s="325">
        <v>10210</v>
      </c>
      <c r="G67" s="324">
        <v>85647.62</v>
      </c>
      <c r="H67" s="341">
        <v>8.96</v>
      </c>
      <c r="J67" s="324">
        <f t="shared" si="0"/>
        <v>0.10000000505311608</v>
      </c>
      <c r="K67" s="324">
        <f t="shared" si="1"/>
        <v>869452.2323695972</v>
      </c>
      <c r="L67" s="349">
        <f t="shared" si="2"/>
        <v>10.21</v>
      </c>
      <c r="M67" s="349">
        <f t="shared" si="3"/>
        <v>869.4522323695971</v>
      </c>
    </row>
    <row r="68" spans="2:13" ht="11.25" customHeight="1" outlineLevel="6">
      <c r="B68" s="326" t="s">
        <v>227</v>
      </c>
      <c r="C68" s="327">
        <v>771169.4</v>
      </c>
      <c r="D68" s="327">
        <v>856817.02</v>
      </c>
      <c r="E68" s="327">
        <v>70106.31</v>
      </c>
      <c r="F68" s="328">
        <v>9118</v>
      </c>
      <c r="G68" s="327">
        <v>85647.62</v>
      </c>
      <c r="H68" s="329">
        <v>10</v>
      </c>
      <c r="J68" s="327">
        <f t="shared" si="0"/>
        <v>0.10000000142640514</v>
      </c>
      <c r="K68" s="327">
        <f t="shared" si="1"/>
        <v>778924.5626263074</v>
      </c>
      <c r="L68" s="327">
        <f t="shared" si="2"/>
        <v>9.118</v>
      </c>
      <c r="M68" s="327">
        <f t="shared" si="3"/>
        <v>778.9245626263074</v>
      </c>
    </row>
    <row r="69" spans="2:13" ht="11.25" customHeight="1" outlineLevel="6">
      <c r="B69" s="326" t="s">
        <v>189</v>
      </c>
      <c r="C69" s="327">
        <v>99580.44</v>
      </c>
      <c r="D69" s="327">
        <v>99580.44</v>
      </c>
      <c r="E69" s="327">
        <v>9052.77</v>
      </c>
      <c r="F69" s="328">
        <v>1092</v>
      </c>
      <c r="G69" s="331"/>
      <c r="H69" s="331"/>
      <c r="J69" s="327">
        <f t="shared" si="0"/>
        <v>0.10000003313903916</v>
      </c>
      <c r="K69" s="327">
        <f t="shared" si="1"/>
        <v>90527.67</v>
      </c>
      <c r="L69" s="327">
        <f t="shared" si="2"/>
        <v>1.092</v>
      </c>
      <c r="M69" s="327">
        <f t="shared" si="3"/>
        <v>90.52767</v>
      </c>
    </row>
    <row r="70" spans="10:13" ht="4.5" customHeight="1" outlineLevel="4">
      <c r="J70" s="315" t="e">
        <f t="shared" si="0"/>
        <v>#DIV/0!</v>
      </c>
      <c r="K70" s="315" t="e">
        <f t="shared" si="1"/>
        <v>#DIV/0!</v>
      </c>
      <c r="L70" s="315">
        <f t="shared" si="2"/>
        <v>0</v>
      </c>
      <c r="M70" s="315" t="e">
        <f t="shared" si="3"/>
        <v>#DIV/0!</v>
      </c>
    </row>
    <row r="71" spans="2:13" ht="11.25" customHeight="1" outlineLevel="4">
      <c r="B71" s="322" t="s">
        <v>190</v>
      </c>
      <c r="C71" s="317">
        <v>152272.56</v>
      </c>
      <c r="D71" s="317">
        <v>152272.56</v>
      </c>
      <c r="E71" s="317">
        <v>13842.96</v>
      </c>
      <c r="F71" s="318">
        <v>1610.4</v>
      </c>
      <c r="G71" s="333"/>
      <c r="H71" s="333"/>
      <c r="J71" s="317">
        <f aca="true" t="shared" si="4" ref="J71:J134">E71/(C71-E71)</f>
        <v>0.09999999999999999</v>
      </c>
      <c r="K71" s="317">
        <f aca="true" t="shared" si="5" ref="K71:K134">D71/(1+J71)</f>
        <v>138429.59999999998</v>
      </c>
      <c r="L71" s="317">
        <f aca="true" t="shared" si="6" ref="L71:L133">F71/$J$1</f>
        <v>1.6104</v>
      </c>
      <c r="M71" s="317">
        <f aca="true" t="shared" si="7" ref="M71:M133">K71/$J$1</f>
        <v>138.42959999999997</v>
      </c>
    </row>
    <row r="72" spans="2:13" ht="11.25" customHeight="1" outlineLevel="5">
      <c r="B72" s="347" t="s">
        <v>180</v>
      </c>
      <c r="C72" s="324">
        <v>152272.56</v>
      </c>
      <c r="D72" s="324">
        <v>152272.56</v>
      </c>
      <c r="E72" s="324">
        <v>13842.96</v>
      </c>
      <c r="F72" s="325">
        <v>1610.4</v>
      </c>
      <c r="G72" s="330"/>
      <c r="H72" s="330"/>
      <c r="J72" s="324">
        <f t="shared" si="4"/>
        <v>0.09999999999999999</v>
      </c>
      <c r="K72" s="324">
        <f t="shared" si="5"/>
        <v>138429.59999999998</v>
      </c>
      <c r="L72" s="349">
        <f t="shared" si="6"/>
        <v>1.6104</v>
      </c>
      <c r="M72" s="349">
        <f t="shared" si="7"/>
        <v>138.42959999999997</v>
      </c>
    </row>
    <row r="73" spans="2:13" ht="11.25" customHeight="1" outlineLevel="6">
      <c r="B73" s="326" t="s">
        <v>303</v>
      </c>
      <c r="C73" s="327">
        <v>152272.56</v>
      </c>
      <c r="D73" s="327">
        <v>152272.56</v>
      </c>
      <c r="E73" s="327">
        <v>13842.96</v>
      </c>
      <c r="F73" s="328">
        <v>1610.4</v>
      </c>
      <c r="G73" s="331"/>
      <c r="H73" s="331"/>
      <c r="J73" s="327">
        <f t="shared" si="4"/>
        <v>0.09999999999999999</v>
      </c>
      <c r="K73" s="327">
        <f t="shared" si="5"/>
        <v>138429.59999999998</v>
      </c>
      <c r="L73" s="327">
        <f t="shared" si="6"/>
        <v>1.6104</v>
      </c>
      <c r="M73" s="327">
        <f t="shared" si="7"/>
        <v>138.42959999999997</v>
      </c>
    </row>
    <row r="74" spans="10:13" ht="4.5" customHeight="1" outlineLevel="4">
      <c r="J74" s="315" t="e">
        <f t="shared" si="4"/>
        <v>#DIV/0!</v>
      </c>
      <c r="K74" s="315" t="e">
        <f t="shared" si="5"/>
        <v>#DIV/0!</v>
      </c>
      <c r="L74" s="315">
        <f t="shared" si="6"/>
        <v>0</v>
      </c>
      <c r="M74" s="315" t="e">
        <f t="shared" si="7"/>
        <v>#DIV/0!</v>
      </c>
    </row>
    <row r="75" spans="2:13" ht="11.25" customHeight="1" outlineLevel="4">
      <c r="B75" s="322" t="s">
        <v>191</v>
      </c>
      <c r="C75" s="317">
        <v>155855.22</v>
      </c>
      <c r="D75" s="317">
        <v>190069.08</v>
      </c>
      <c r="E75" s="317">
        <v>14168.65</v>
      </c>
      <c r="F75" s="318">
        <v>1971</v>
      </c>
      <c r="G75" s="317">
        <v>34213.86</v>
      </c>
      <c r="H75" s="340">
        <v>18</v>
      </c>
      <c r="J75" s="317">
        <f t="shared" si="4"/>
        <v>0.09999995059517637</v>
      </c>
      <c r="K75" s="317">
        <f t="shared" si="5"/>
        <v>172790.08048787585</v>
      </c>
      <c r="L75" s="317">
        <f t="shared" si="6"/>
        <v>1.971</v>
      </c>
      <c r="M75" s="317">
        <f t="shared" si="7"/>
        <v>172.79008048787585</v>
      </c>
    </row>
    <row r="76" spans="2:13" ht="11.25" customHeight="1" outlineLevel="5">
      <c r="B76" s="347" t="s">
        <v>180</v>
      </c>
      <c r="C76" s="324">
        <v>155855.22</v>
      </c>
      <c r="D76" s="324">
        <v>190069.08</v>
      </c>
      <c r="E76" s="324">
        <v>14168.65</v>
      </c>
      <c r="F76" s="325">
        <v>1971</v>
      </c>
      <c r="G76" s="324">
        <v>34213.86</v>
      </c>
      <c r="H76" s="341">
        <v>18</v>
      </c>
      <c r="J76" s="324">
        <f t="shared" si="4"/>
        <v>0.09999995059517637</v>
      </c>
      <c r="K76" s="324">
        <f t="shared" si="5"/>
        <v>172790.08048787585</v>
      </c>
      <c r="L76" s="349">
        <f t="shared" si="6"/>
        <v>1.971</v>
      </c>
      <c r="M76" s="349">
        <f t="shared" si="7"/>
        <v>172.79008048787585</v>
      </c>
    </row>
    <row r="77" spans="2:13" ht="11.25" customHeight="1" outlineLevel="6">
      <c r="B77" s="326" t="s">
        <v>321</v>
      </c>
      <c r="C77" s="327">
        <v>155855.22</v>
      </c>
      <c r="D77" s="327">
        <v>190069.08</v>
      </c>
      <c r="E77" s="327">
        <v>14168.65</v>
      </c>
      <c r="F77" s="328">
        <v>1971</v>
      </c>
      <c r="G77" s="327">
        <v>34213.86</v>
      </c>
      <c r="H77" s="329">
        <v>18</v>
      </c>
      <c r="J77" s="327">
        <f t="shared" si="4"/>
        <v>0.09999995059517637</v>
      </c>
      <c r="K77" s="327">
        <f t="shared" si="5"/>
        <v>172790.08048787585</v>
      </c>
      <c r="L77" s="327">
        <f t="shared" si="6"/>
        <v>1.971</v>
      </c>
      <c r="M77" s="327">
        <f t="shared" si="7"/>
        <v>172.79008048787585</v>
      </c>
    </row>
    <row r="78" spans="10:13" ht="4.5" customHeight="1" outlineLevel="4">
      <c r="J78" s="315" t="e">
        <f t="shared" si="4"/>
        <v>#DIV/0!</v>
      </c>
      <c r="K78" s="315" t="e">
        <f t="shared" si="5"/>
        <v>#DIV/0!</v>
      </c>
      <c r="L78" s="315">
        <f t="shared" si="6"/>
        <v>0</v>
      </c>
      <c r="M78" s="315" t="e">
        <f t="shared" si="7"/>
        <v>#DIV/0!</v>
      </c>
    </row>
    <row r="79" spans="2:13" ht="11.25" customHeight="1" outlineLevel="4">
      <c r="B79" s="322" t="s">
        <v>86</v>
      </c>
      <c r="C79" s="317">
        <v>3009680.98</v>
      </c>
      <c r="D79" s="317">
        <v>3779568.55</v>
      </c>
      <c r="E79" s="317">
        <v>273607.38</v>
      </c>
      <c r="F79" s="318">
        <v>44397.6</v>
      </c>
      <c r="G79" s="317">
        <v>769887.57</v>
      </c>
      <c r="H79" s="340">
        <v>20.37</v>
      </c>
      <c r="J79" s="317">
        <f t="shared" si="4"/>
        <v>0.10000000730974488</v>
      </c>
      <c r="K79" s="317">
        <f t="shared" si="5"/>
        <v>3435971.386258114</v>
      </c>
      <c r="L79" s="317">
        <f>F79/$J$1-L82</f>
        <v>3.774000000000001</v>
      </c>
      <c r="M79" s="317">
        <f>K79/$J$1-M82</f>
        <v>314.2941830317918</v>
      </c>
    </row>
    <row r="80" spans="2:13" ht="11.25" customHeight="1" outlineLevel="5">
      <c r="B80" s="347" t="s">
        <v>180</v>
      </c>
      <c r="C80" s="324">
        <v>283484.64</v>
      </c>
      <c r="D80" s="324">
        <v>345723.6</v>
      </c>
      <c r="E80" s="324">
        <v>25771.33</v>
      </c>
      <c r="F80" s="325">
        <v>3774</v>
      </c>
      <c r="G80" s="324">
        <v>62238.96</v>
      </c>
      <c r="H80" s="341">
        <v>18</v>
      </c>
      <c r="J80" s="324">
        <f t="shared" si="4"/>
        <v>0.09999999611971924</v>
      </c>
      <c r="K80" s="324">
        <f t="shared" si="5"/>
        <v>314294.1829268633</v>
      </c>
      <c r="L80" s="349">
        <f t="shared" si="6"/>
        <v>3.774</v>
      </c>
      <c r="M80" s="349">
        <f t="shared" si="7"/>
        <v>314.2941829268633</v>
      </c>
    </row>
    <row r="81" spans="2:13" ht="11.25" customHeight="1" outlineLevel="6">
      <c r="B81" s="326" t="s">
        <v>288</v>
      </c>
      <c r="C81" s="327">
        <v>283484.64</v>
      </c>
      <c r="D81" s="327">
        <v>345723.6</v>
      </c>
      <c r="E81" s="327">
        <v>25771.33</v>
      </c>
      <c r="F81" s="328">
        <v>3774</v>
      </c>
      <c r="G81" s="327">
        <v>62238.96</v>
      </c>
      <c r="H81" s="329">
        <v>18</v>
      </c>
      <c r="J81" s="327">
        <f t="shared" si="4"/>
        <v>0.09999999611971924</v>
      </c>
      <c r="K81" s="327">
        <f t="shared" si="5"/>
        <v>314294.1829268633</v>
      </c>
      <c r="L81" s="327">
        <f t="shared" si="6"/>
        <v>3.774</v>
      </c>
      <c r="M81" s="327">
        <f t="shared" si="7"/>
        <v>314.2941829268633</v>
      </c>
    </row>
    <row r="82" spans="2:13" ht="11.25" customHeight="1" outlineLevel="5">
      <c r="B82" s="334" t="s">
        <v>143</v>
      </c>
      <c r="C82" s="324">
        <v>2726196.34</v>
      </c>
      <c r="D82" s="324">
        <v>3433844.95</v>
      </c>
      <c r="E82" s="324">
        <v>247836.05</v>
      </c>
      <c r="F82" s="325">
        <v>40623.6</v>
      </c>
      <c r="G82" s="324">
        <v>707648.61</v>
      </c>
      <c r="H82" s="341">
        <v>20.61</v>
      </c>
      <c r="J82" s="324">
        <f t="shared" si="4"/>
        <v>0.10000000847334428</v>
      </c>
      <c r="K82" s="324">
        <f t="shared" si="5"/>
        <v>3121677.2032263223</v>
      </c>
      <c r="L82" s="335">
        <f t="shared" si="6"/>
        <v>40.623599999999996</v>
      </c>
      <c r="M82" s="335">
        <f t="shared" si="7"/>
        <v>3121.6772032263225</v>
      </c>
    </row>
    <row r="83" spans="2:13" ht="11.25" customHeight="1" outlineLevel="6">
      <c r="B83" s="326" t="s">
        <v>184</v>
      </c>
      <c r="C83" s="327">
        <v>2092050.52</v>
      </c>
      <c r="D83" s="327">
        <v>2705812.69</v>
      </c>
      <c r="E83" s="327">
        <v>190186.42</v>
      </c>
      <c r="F83" s="328">
        <v>33270</v>
      </c>
      <c r="G83" s="327">
        <v>613762.17</v>
      </c>
      <c r="H83" s="329">
        <v>22.68</v>
      </c>
      <c r="J83" s="327">
        <f t="shared" si="4"/>
        <v>0.10000000525799925</v>
      </c>
      <c r="K83" s="327">
        <f t="shared" si="5"/>
        <v>2459829.706423834</v>
      </c>
      <c r="L83" s="327">
        <f t="shared" si="6"/>
        <v>33.27</v>
      </c>
      <c r="M83" s="327">
        <f t="shared" si="7"/>
        <v>2459.829706423834</v>
      </c>
    </row>
    <row r="84" spans="2:13" ht="11.25" customHeight="1" outlineLevel="6">
      <c r="B84" s="326" t="s">
        <v>103</v>
      </c>
      <c r="C84" s="327">
        <v>634145.82</v>
      </c>
      <c r="D84" s="327">
        <v>728032.26</v>
      </c>
      <c r="E84" s="327">
        <v>57649.63</v>
      </c>
      <c r="F84" s="328">
        <v>7353.6</v>
      </c>
      <c r="G84" s="327">
        <v>93886.44</v>
      </c>
      <c r="H84" s="329">
        <v>12.9</v>
      </c>
      <c r="J84" s="327">
        <f t="shared" si="4"/>
        <v>0.10000001908078526</v>
      </c>
      <c r="K84" s="327">
        <f t="shared" si="5"/>
        <v>661847.4976103909</v>
      </c>
      <c r="L84" s="327">
        <f t="shared" si="6"/>
        <v>7.3536</v>
      </c>
      <c r="M84" s="327">
        <f t="shared" si="7"/>
        <v>661.8474976103909</v>
      </c>
    </row>
    <row r="85" spans="10:13" ht="4.5" customHeight="1" outlineLevel="4">
      <c r="J85" s="315" t="e">
        <f t="shared" si="4"/>
        <v>#DIV/0!</v>
      </c>
      <c r="K85" s="315" t="e">
        <f t="shared" si="5"/>
        <v>#DIV/0!</v>
      </c>
      <c r="L85" s="315">
        <f t="shared" si="6"/>
        <v>0</v>
      </c>
      <c r="M85" s="315" t="e">
        <f t="shared" si="7"/>
        <v>#DIV/0!</v>
      </c>
    </row>
    <row r="86" spans="2:13" ht="11.25" customHeight="1" outlineLevel="4">
      <c r="B86" s="322" t="s">
        <v>192</v>
      </c>
      <c r="C86" s="317">
        <v>57014.76</v>
      </c>
      <c r="D86" s="317">
        <v>61972.68</v>
      </c>
      <c r="E86" s="317">
        <v>5183.16</v>
      </c>
      <c r="F86" s="337">
        <v>660</v>
      </c>
      <c r="G86" s="317">
        <v>4957.92</v>
      </c>
      <c r="H86" s="340">
        <v>8</v>
      </c>
      <c r="J86" s="317">
        <f t="shared" si="4"/>
        <v>0.09999999999999999</v>
      </c>
      <c r="K86" s="317">
        <f t="shared" si="5"/>
        <v>56338.799999999996</v>
      </c>
      <c r="L86" s="317">
        <f t="shared" si="6"/>
        <v>0.66</v>
      </c>
      <c r="M86" s="317">
        <f t="shared" si="7"/>
        <v>56.3388</v>
      </c>
    </row>
    <row r="87" spans="2:13" ht="11.25" customHeight="1" outlineLevel="5">
      <c r="B87" s="347" t="s">
        <v>180</v>
      </c>
      <c r="C87" s="324">
        <v>57014.76</v>
      </c>
      <c r="D87" s="324">
        <v>61972.68</v>
      </c>
      <c r="E87" s="324">
        <v>5183.16</v>
      </c>
      <c r="F87" s="342">
        <v>660</v>
      </c>
      <c r="G87" s="324">
        <v>4957.92</v>
      </c>
      <c r="H87" s="341">
        <v>8</v>
      </c>
      <c r="J87" s="324">
        <f t="shared" si="4"/>
        <v>0.09999999999999999</v>
      </c>
      <c r="K87" s="324">
        <f t="shared" si="5"/>
        <v>56338.799999999996</v>
      </c>
      <c r="L87" s="349">
        <f t="shared" si="6"/>
        <v>0.66</v>
      </c>
      <c r="M87" s="349">
        <f t="shared" si="7"/>
        <v>56.3388</v>
      </c>
    </row>
    <row r="88" spans="2:13" ht="11.25" customHeight="1" outlineLevel="6">
      <c r="B88" s="326" t="s">
        <v>227</v>
      </c>
      <c r="C88" s="327">
        <v>57014.76</v>
      </c>
      <c r="D88" s="327">
        <v>61972.68</v>
      </c>
      <c r="E88" s="327">
        <v>5183.16</v>
      </c>
      <c r="F88" s="332">
        <v>660</v>
      </c>
      <c r="G88" s="327">
        <v>4957.92</v>
      </c>
      <c r="H88" s="329">
        <v>8</v>
      </c>
      <c r="J88" s="327">
        <f t="shared" si="4"/>
        <v>0.09999999999999999</v>
      </c>
      <c r="K88" s="327">
        <f t="shared" si="5"/>
        <v>56338.799999999996</v>
      </c>
      <c r="L88" s="327">
        <f t="shared" si="6"/>
        <v>0.66</v>
      </c>
      <c r="M88" s="327">
        <f t="shared" si="7"/>
        <v>56.3388</v>
      </c>
    </row>
    <row r="89" spans="10:13" ht="4.5" customHeight="1" outlineLevel="3">
      <c r="J89" s="315" t="e">
        <f t="shared" si="4"/>
        <v>#DIV/0!</v>
      </c>
      <c r="K89" s="315" t="e">
        <f t="shared" si="5"/>
        <v>#DIV/0!</v>
      </c>
      <c r="L89" s="315">
        <f t="shared" si="6"/>
        <v>0</v>
      </c>
      <c r="M89" s="315" t="e">
        <f t="shared" si="7"/>
        <v>#DIV/0!</v>
      </c>
    </row>
    <row r="90" spans="2:13" ht="11.25" customHeight="1" outlineLevel="3">
      <c r="B90" s="321" t="s">
        <v>331</v>
      </c>
      <c r="C90" s="317">
        <v>17365244.87</v>
      </c>
      <c r="D90" s="317">
        <v>21636828.58</v>
      </c>
      <c r="E90" s="317">
        <v>1569063.59</v>
      </c>
      <c r="F90" s="318">
        <v>250401.6</v>
      </c>
      <c r="G90" s="317">
        <v>4271583.71</v>
      </c>
      <c r="H90" s="340">
        <v>19.74</v>
      </c>
      <c r="J90" s="317">
        <f t="shared" si="4"/>
        <v>0.0993318297749999</v>
      </c>
      <c r="K90" s="317">
        <f t="shared" si="5"/>
        <v>19681799.42941196</v>
      </c>
      <c r="L90" s="317">
        <f t="shared" si="6"/>
        <v>250.4016</v>
      </c>
      <c r="M90" s="317">
        <f t="shared" si="7"/>
        <v>19681.79942941196</v>
      </c>
    </row>
    <row r="91" spans="10:13" ht="4.5" customHeight="1" outlineLevel="4">
      <c r="J91" s="315" t="e">
        <f t="shared" si="4"/>
        <v>#DIV/0!</v>
      </c>
      <c r="K91" s="315" t="e">
        <f t="shared" si="5"/>
        <v>#DIV/0!</v>
      </c>
      <c r="L91" s="315">
        <f t="shared" si="6"/>
        <v>0</v>
      </c>
      <c r="M91" s="315" t="e">
        <f t="shared" si="7"/>
        <v>#DIV/0!</v>
      </c>
    </row>
    <row r="92" spans="2:13" ht="11.25" customHeight="1" outlineLevel="4">
      <c r="B92" s="322" t="s">
        <v>160</v>
      </c>
      <c r="C92" s="317">
        <v>9782309.54</v>
      </c>
      <c r="D92" s="317">
        <v>12655361.63</v>
      </c>
      <c r="E92" s="317">
        <v>889300.92</v>
      </c>
      <c r="F92" s="318">
        <v>147217.8</v>
      </c>
      <c r="G92" s="317">
        <v>2873052.09</v>
      </c>
      <c r="H92" s="340">
        <v>22.7</v>
      </c>
      <c r="J92" s="317">
        <f t="shared" si="4"/>
        <v>0.10000000652197727</v>
      </c>
      <c r="K92" s="317">
        <f t="shared" si="5"/>
        <v>11504874.140877703</v>
      </c>
      <c r="L92" s="317">
        <f>F92/$J$1-L96</f>
        <v>16.373999999999967</v>
      </c>
      <c r="M92" s="317">
        <f>K92/$J$1-M96</f>
        <v>1374.763627151704</v>
      </c>
    </row>
    <row r="93" spans="2:13" ht="11.25" customHeight="1" outlineLevel="5">
      <c r="B93" s="347" t="s">
        <v>180</v>
      </c>
      <c r="C93" s="324">
        <v>1018845.27</v>
      </c>
      <c r="D93" s="324">
        <v>1288718.88</v>
      </c>
      <c r="E93" s="324">
        <v>92622.3</v>
      </c>
      <c r="F93" s="325">
        <v>13926</v>
      </c>
      <c r="G93" s="324">
        <v>269873.61</v>
      </c>
      <c r="H93" s="341">
        <v>20.94</v>
      </c>
      <c r="J93" s="324">
        <f t="shared" si="4"/>
        <v>0.10000000323896092</v>
      </c>
      <c r="K93" s="324">
        <f t="shared" si="5"/>
        <v>1171562.6147321402</v>
      </c>
      <c r="L93" s="349">
        <f t="shared" si="6"/>
        <v>13.926</v>
      </c>
      <c r="M93" s="349">
        <f t="shared" si="7"/>
        <v>1171.5626147321402</v>
      </c>
    </row>
    <row r="94" spans="2:13" ht="11.25" customHeight="1" outlineLevel="6">
      <c r="B94" s="326" t="s">
        <v>193</v>
      </c>
      <c r="C94" s="327">
        <v>583669.47</v>
      </c>
      <c r="D94" s="327">
        <v>758006.64</v>
      </c>
      <c r="E94" s="327">
        <v>53060.86</v>
      </c>
      <c r="F94" s="328">
        <v>8292</v>
      </c>
      <c r="G94" s="327">
        <v>174337.17</v>
      </c>
      <c r="H94" s="329">
        <v>23</v>
      </c>
      <c r="J94" s="327">
        <f t="shared" si="4"/>
        <v>0.0999999981153717</v>
      </c>
      <c r="K94" s="327">
        <f t="shared" si="5"/>
        <v>689096.9466351742</v>
      </c>
      <c r="L94" s="327">
        <f t="shared" si="6"/>
        <v>8.292</v>
      </c>
      <c r="M94" s="327">
        <f t="shared" si="7"/>
        <v>689.0969466351742</v>
      </c>
    </row>
    <row r="95" spans="2:13" ht="11.25" customHeight="1" outlineLevel="6">
      <c r="B95" s="326" t="s">
        <v>332</v>
      </c>
      <c r="C95" s="327">
        <v>435175.8</v>
      </c>
      <c r="D95" s="327">
        <v>530712.24</v>
      </c>
      <c r="E95" s="327">
        <v>39561.44</v>
      </c>
      <c r="F95" s="328">
        <v>5634</v>
      </c>
      <c r="G95" s="327">
        <v>95536.44</v>
      </c>
      <c r="H95" s="329">
        <v>18</v>
      </c>
      <c r="J95" s="327">
        <f t="shared" si="4"/>
        <v>0.10000001011085645</v>
      </c>
      <c r="K95" s="327">
        <f t="shared" si="5"/>
        <v>482465.668292599</v>
      </c>
      <c r="L95" s="327">
        <f t="shared" si="6"/>
        <v>5.634</v>
      </c>
      <c r="M95" s="327">
        <f t="shared" si="7"/>
        <v>482.465668292599</v>
      </c>
    </row>
    <row r="96" spans="2:13" ht="11.25" customHeight="1" outlineLevel="5">
      <c r="B96" s="334" t="s">
        <v>143</v>
      </c>
      <c r="C96" s="324">
        <v>8584653.71</v>
      </c>
      <c r="D96" s="324">
        <v>11143121.63</v>
      </c>
      <c r="E96" s="324">
        <v>780423.11</v>
      </c>
      <c r="F96" s="325">
        <v>130843.8</v>
      </c>
      <c r="G96" s="324">
        <v>2558467.92</v>
      </c>
      <c r="H96" s="341">
        <v>22.96</v>
      </c>
      <c r="J96" s="324">
        <f t="shared" si="4"/>
        <v>0.10000000640678146</v>
      </c>
      <c r="K96" s="324">
        <f t="shared" si="5"/>
        <v>10130110.513725998</v>
      </c>
      <c r="L96" s="335">
        <f t="shared" si="6"/>
        <v>130.84380000000002</v>
      </c>
      <c r="M96" s="335">
        <f t="shared" si="7"/>
        <v>10130.110513725998</v>
      </c>
    </row>
    <row r="97" spans="2:13" ht="11.25" customHeight="1" outlineLevel="6">
      <c r="B97" s="326" t="s">
        <v>213</v>
      </c>
      <c r="C97" s="327">
        <v>4618132.22</v>
      </c>
      <c r="D97" s="327">
        <v>5958762.71</v>
      </c>
      <c r="E97" s="327">
        <v>419830.22</v>
      </c>
      <c r="F97" s="328">
        <v>71964.6</v>
      </c>
      <c r="G97" s="327">
        <v>1340630.49</v>
      </c>
      <c r="H97" s="329">
        <v>22.5</v>
      </c>
      <c r="J97" s="327">
        <f t="shared" si="4"/>
        <v>0.10000000476383071</v>
      </c>
      <c r="K97" s="327">
        <f t="shared" si="5"/>
        <v>5417056.985630961</v>
      </c>
      <c r="L97" s="327">
        <f t="shared" si="6"/>
        <v>71.9646</v>
      </c>
      <c r="M97" s="327">
        <f t="shared" si="7"/>
        <v>5417.056985630961</v>
      </c>
    </row>
    <row r="98" spans="2:13" ht="11.25" customHeight="1" outlineLevel="6">
      <c r="B98" s="326" t="s">
        <v>103</v>
      </c>
      <c r="C98" s="327">
        <v>3832000.65</v>
      </c>
      <c r="D98" s="327">
        <v>5031637.62</v>
      </c>
      <c r="E98" s="327">
        <v>348363.74</v>
      </c>
      <c r="F98" s="328">
        <v>57097.2</v>
      </c>
      <c r="G98" s="327">
        <v>1199636.97</v>
      </c>
      <c r="H98" s="329">
        <v>23.84</v>
      </c>
      <c r="J98" s="327">
        <f t="shared" si="4"/>
        <v>0.10000001406575978</v>
      </c>
      <c r="K98" s="327">
        <f t="shared" si="5"/>
        <v>4574215.95969107</v>
      </c>
      <c r="L98" s="327">
        <f t="shared" si="6"/>
        <v>57.097199999999994</v>
      </c>
      <c r="M98" s="327">
        <f t="shared" si="7"/>
        <v>4574.21595969107</v>
      </c>
    </row>
    <row r="99" spans="2:13" ht="11.25" customHeight="1" outlineLevel="6">
      <c r="B99" s="326" t="s">
        <v>299</v>
      </c>
      <c r="C99" s="327">
        <v>134520.84</v>
      </c>
      <c r="D99" s="327">
        <v>152721.3</v>
      </c>
      <c r="E99" s="327">
        <v>12229.15</v>
      </c>
      <c r="F99" s="328">
        <v>1782</v>
      </c>
      <c r="G99" s="327">
        <v>18200.46</v>
      </c>
      <c r="H99" s="329">
        <v>11.92</v>
      </c>
      <c r="J99" s="327">
        <f t="shared" si="4"/>
        <v>0.09999984463376048</v>
      </c>
      <c r="K99" s="327">
        <f t="shared" si="5"/>
        <v>138837.5650642458</v>
      </c>
      <c r="L99" s="327">
        <f t="shared" si="6"/>
        <v>1.782</v>
      </c>
      <c r="M99" s="327">
        <f t="shared" si="7"/>
        <v>138.8375650642458</v>
      </c>
    </row>
    <row r="100" spans="2:13" ht="11.25" customHeight="1" outlineLevel="5">
      <c r="B100" s="338" t="s">
        <v>144</v>
      </c>
      <c r="C100" s="324">
        <v>178810.56</v>
      </c>
      <c r="D100" s="324">
        <v>223521.12</v>
      </c>
      <c r="E100" s="324">
        <v>16255.51</v>
      </c>
      <c r="F100" s="325">
        <v>2448</v>
      </c>
      <c r="G100" s="324">
        <v>44710.56</v>
      </c>
      <c r="H100" s="341">
        <v>20</v>
      </c>
      <c r="J100" s="324">
        <f t="shared" si="4"/>
        <v>0.10000003075881064</v>
      </c>
      <c r="K100" s="324">
        <f t="shared" si="5"/>
        <v>203201.01249979864</v>
      </c>
      <c r="L100" s="339">
        <f t="shared" si="6"/>
        <v>2.448</v>
      </c>
      <c r="M100" s="339">
        <f t="shared" si="7"/>
        <v>203.20101249979865</v>
      </c>
    </row>
    <row r="101" spans="2:13" ht="11.25" customHeight="1" outlineLevel="6">
      <c r="B101" s="326" t="s">
        <v>228</v>
      </c>
      <c r="C101" s="327">
        <v>178810.56</v>
      </c>
      <c r="D101" s="327">
        <v>223521.12</v>
      </c>
      <c r="E101" s="327">
        <v>16255.51</v>
      </c>
      <c r="F101" s="328">
        <v>2448</v>
      </c>
      <c r="G101" s="327">
        <v>44710.56</v>
      </c>
      <c r="H101" s="329">
        <v>20</v>
      </c>
      <c r="J101" s="327">
        <f t="shared" si="4"/>
        <v>0.10000003075881064</v>
      </c>
      <c r="K101" s="327">
        <f t="shared" si="5"/>
        <v>203201.01249979864</v>
      </c>
      <c r="L101" s="327">
        <f t="shared" si="6"/>
        <v>2.448</v>
      </c>
      <c r="M101" s="327">
        <f t="shared" si="7"/>
        <v>203.20101249979865</v>
      </c>
    </row>
    <row r="102" spans="10:13" ht="4.5" customHeight="1" outlineLevel="4">
      <c r="J102" s="315" t="e">
        <f t="shared" si="4"/>
        <v>#DIV/0!</v>
      </c>
      <c r="K102" s="315" t="e">
        <f t="shared" si="5"/>
        <v>#DIV/0!</v>
      </c>
      <c r="L102" s="315">
        <f t="shared" si="6"/>
        <v>0</v>
      </c>
      <c r="M102" s="315" t="e">
        <f t="shared" si="7"/>
        <v>#DIV/0!</v>
      </c>
    </row>
    <row r="103" spans="2:13" ht="11.25" customHeight="1" outlineLevel="4">
      <c r="B103" s="322" t="s">
        <v>187</v>
      </c>
      <c r="C103" s="317">
        <v>751288.32</v>
      </c>
      <c r="D103" s="317">
        <v>751288.32</v>
      </c>
      <c r="E103" s="317">
        <v>68298.96</v>
      </c>
      <c r="F103" s="318">
        <v>8406</v>
      </c>
      <c r="G103" s="333"/>
      <c r="H103" s="333"/>
      <c r="J103" s="317">
        <f t="shared" si="4"/>
        <v>0.10000003513963966</v>
      </c>
      <c r="K103" s="317">
        <f t="shared" si="5"/>
        <v>682989.3599999999</v>
      </c>
      <c r="L103" s="317">
        <f t="shared" si="6"/>
        <v>8.406</v>
      </c>
      <c r="M103" s="317">
        <f t="shared" si="7"/>
        <v>682.9893599999999</v>
      </c>
    </row>
    <row r="104" spans="2:13" ht="11.25" customHeight="1" outlineLevel="5">
      <c r="B104" s="347" t="s">
        <v>180</v>
      </c>
      <c r="C104" s="324">
        <v>751288.32</v>
      </c>
      <c r="D104" s="324">
        <v>751288.32</v>
      </c>
      <c r="E104" s="324">
        <v>68298.96</v>
      </c>
      <c r="F104" s="325">
        <v>8406</v>
      </c>
      <c r="G104" s="330"/>
      <c r="H104" s="330"/>
      <c r="J104" s="324">
        <f t="shared" si="4"/>
        <v>0.10000003513963966</v>
      </c>
      <c r="K104" s="324">
        <f t="shared" si="5"/>
        <v>682989.3599999999</v>
      </c>
      <c r="L104" s="349">
        <f t="shared" si="6"/>
        <v>8.406</v>
      </c>
      <c r="M104" s="349">
        <f t="shared" si="7"/>
        <v>682.9893599999999</v>
      </c>
    </row>
    <row r="105" spans="2:13" ht="11.25" customHeight="1" outlineLevel="6">
      <c r="B105" s="326" t="s">
        <v>357</v>
      </c>
      <c r="C105" s="327">
        <v>751288.32</v>
      </c>
      <c r="D105" s="327">
        <v>751288.32</v>
      </c>
      <c r="E105" s="327">
        <v>68298.96</v>
      </c>
      <c r="F105" s="328">
        <v>8406</v>
      </c>
      <c r="G105" s="331"/>
      <c r="H105" s="331"/>
      <c r="J105" s="327">
        <f t="shared" si="4"/>
        <v>0.10000003513963966</v>
      </c>
      <c r="K105" s="327">
        <f t="shared" si="5"/>
        <v>682989.3599999999</v>
      </c>
      <c r="L105" s="327">
        <f t="shared" si="6"/>
        <v>8.406</v>
      </c>
      <c r="M105" s="327">
        <f t="shared" si="7"/>
        <v>682.9893599999999</v>
      </c>
    </row>
    <row r="106" spans="10:13" ht="4.5" customHeight="1" outlineLevel="4">
      <c r="J106" s="315" t="e">
        <f t="shared" si="4"/>
        <v>#DIV/0!</v>
      </c>
      <c r="K106" s="315" t="e">
        <f t="shared" si="5"/>
        <v>#DIV/0!</v>
      </c>
      <c r="L106" s="315">
        <f t="shared" si="6"/>
        <v>0</v>
      </c>
      <c r="M106" s="315" t="e">
        <f t="shared" si="7"/>
        <v>#DIV/0!</v>
      </c>
    </row>
    <row r="107" spans="2:13" ht="11.25" customHeight="1" outlineLevel="4">
      <c r="B107" s="322" t="s">
        <v>188</v>
      </c>
      <c r="C107" s="317">
        <v>449511.84</v>
      </c>
      <c r="D107" s="317">
        <v>449511.84</v>
      </c>
      <c r="E107" s="317">
        <v>40864.72</v>
      </c>
      <c r="F107" s="318">
        <v>5178</v>
      </c>
      <c r="G107" s="333"/>
      <c r="H107" s="333"/>
      <c r="J107" s="317">
        <f t="shared" si="4"/>
        <v>0.10000001957679282</v>
      </c>
      <c r="K107" s="317">
        <f t="shared" si="5"/>
        <v>408647.12000000005</v>
      </c>
      <c r="L107" s="317">
        <f t="shared" si="6"/>
        <v>5.178</v>
      </c>
      <c r="M107" s="317">
        <f t="shared" si="7"/>
        <v>408.64712000000003</v>
      </c>
    </row>
    <row r="108" spans="2:13" ht="11.25" customHeight="1" outlineLevel="5">
      <c r="B108" s="347" t="s">
        <v>180</v>
      </c>
      <c r="C108" s="324">
        <v>449511.84</v>
      </c>
      <c r="D108" s="324">
        <v>449511.84</v>
      </c>
      <c r="E108" s="324">
        <v>40864.72</v>
      </c>
      <c r="F108" s="325">
        <v>5178</v>
      </c>
      <c r="G108" s="330"/>
      <c r="H108" s="330"/>
      <c r="J108" s="324">
        <f t="shared" si="4"/>
        <v>0.10000001957679282</v>
      </c>
      <c r="K108" s="324">
        <f t="shared" si="5"/>
        <v>408647.12000000005</v>
      </c>
      <c r="L108" s="349">
        <f t="shared" si="6"/>
        <v>5.178</v>
      </c>
      <c r="M108" s="349">
        <f t="shared" si="7"/>
        <v>408.64712000000003</v>
      </c>
    </row>
    <row r="109" spans="2:13" ht="11.25" customHeight="1" outlineLevel="6">
      <c r="B109" s="326" t="s">
        <v>357</v>
      </c>
      <c r="C109" s="327">
        <v>449511.84</v>
      </c>
      <c r="D109" s="327">
        <v>449511.84</v>
      </c>
      <c r="E109" s="327">
        <v>40864.72</v>
      </c>
      <c r="F109" s="328">
        <v>5178</v>
      </c>
      <c r="G109" s="331"/>
      <c r="H109" s="331"/>
      <c r="J109" s="327">
        <f t="shared" si="4"/>
        <v>0.10000001957679282</v>
      </c>
      <c r="K109" s="327">
        <f t="shared" si="5"/>
        <v>408647.12000000005</v>
      </c>
      <c r="L109" s="327">
        <f t="shared" si="6"/>
        <v>5.178</v>
      </c>
      <c r="M109" s="327">
        <f t="shared" si="7"/>
        <v>408.64712000000003</v>
      </c>
    </row>
    <row r="110" spans="10:13" ht="4.5" customHeight="1" outlineLevel="4">
      <c r="J110" s="315" t="e">
        <f t="shared" si="4"/>
        <v>#DIV/0!</v>
      </c>
      <c r="K110" s="315" t="e">
        <f t="shared" si="5"/>
        <v>#DIV/0!</v>
      </c>
      <c r="L110" s="315">
        <f t="shared" si="6"/>
        <v>0</v>
      </c>
      <c r="M110" s="315" t="e">
        <f t="shared" si="7"/>
        <v>#DIV/0!</v>
      </c>
    </row>
    <row r="111" spans="2:13" ht="11.25" customHeight="1" outlineLevel="4">
      <c r="B111" s="322" t="s">
        <v>386</v>
      </c>
      <c r="C111" s="317">
        <v>551992.32</v>
      </c>
      <c r="D111" s="317">
        <v>610362.72</v>
      </c>
      <c r="E111" s="317">
        <v>50181.12</v>
      </c>
      <c r="F111" s="318">
        <v>7920</v>
      </c>
      <c r="G111" s="317">
        <v>58370.4</v>
      </c>
      <c r="H111" s="340">
        <v>9.56</v>
      </c>
      <c r="J111" s="317">
        <f t="shared" si="4"/>
        <v>0.10000000000000002</v>
      </c>
      <c r="K111" s="317">
        <f t="shared" si="5"/>
        <v>554875.2</v>
      </c>
      <c r="L111" s="317">
        <f>F111/$J$1-L112</f>
        <v>0</v>
      </c>
      <c r="M111" s="317">
        <f>K111/$J$1-M112</f>
        <v>0</v>
      </c>
    </row>
    <row r="112" spans="2:13" ht="11.25" customHeight="1" outlineLevel="5">
      <c r="B112" s="334" t="s">
        <v>143</v>
      </c>
      <c r="C112" s="324">
        <v>551992.32</v>
      </c>
      <c r="D112" s="324">
        <v>610362.72</v>
      </c>
      <c r="E112" s="324">
        <v>50181.12</v>
      </c>
      <c r="F112" s="325">
        <v>7920</v>
      </c>
      <c r="G112" s="324">
        <v>58370.4</v>
      </c>
      <c r="H112" s="341">
        <v>9.56</v>
      </c>
      <c r="J112" s="324">
        <f t="shared" si="4"/>
        <v>0.10000000000000002</v>
      </c>
      <c r="K112" s="324">
        <f t="shared" si="5"/>
        <v>554875.2</v>
      </c>
      <c r="L112" s="335">
        <f t="shared" si="6"/>
        <v>7.92</v>
      </c>
      <c r="M112" s="335">
        <f t="shared" si="7"/>
        <v>554.8752</v>
      </c>
    </row>
    <row r="113" spans="2:13" ht="15.75" customHeight="1" outlineLevel="6">
      <c r="B113" s="326" t="s">
        <v>314</v>
      </c>
      <c r="C113" s="327">
        <v>551992.32</v>
      </c>
      <c r="D113" s="327">
        <v>610362.72</v>
      </c>
      <c r="E113" s="327">
        <v>50181.12</v>
      </c>
      <c r="F113" s="328">
        <v>7920</v>
      </c>
      <c r="G113" s="327">
        <v>58370.4</v>
      </c>
      <c r="H113" s="329">
        <v>9.56</v>
      </c>
      <c r="J113" s="327">
        <f t="shared" si="4"/>
        <v>0.10000000000000002</v>
      </c>
      <c r="K113" s="327">
        <f t="shared" si="5"/>
        <v>554875.2</v>
      </c>
      <c r="L113" s="327">
        <f t="shared" si="6"/>
        <v>7.92</v>
      </c>
      <c r="M113" s="327">
        <f t="shared" si="7"/>
        <v>554.8752</v>
      </c>
    </row>
    <row r="114" spans="10:13" ht="4.5" customHeight="1" outlineLevel="4">
      <c r="J114" s="315" t="e">
        <f t="shared" si="4"/>
        <v>#DIV/0!</v>
      </c>
      <c r="K114" s="315" t="e">
        <f t="shared" si="5"/>
        <v>#DIV/0!</v>
      </c>
      <c r="L114" s="315">
        <f t="shared" si="6"/>
        <v>0</v>
      </c>
      <c r="M114" s="315" t="e">
        <f t="shared" si="7"/>
        <v>#DIV/0!</v>
      </c>
    </row>
    <row r="115" spans="2:13" ht="11.25" customHeight="1" outlineLevel="4">
      <c r="B115" s="322" t="s">
        <v>7</v>
      </c>
      <c r="C115" s="317">
        <v>4841054.73</v>
      </c>
      <c r="D115" s="317">
        <v>5955444.89</v>
      </c>
      <c r="E115" s="317">
        <v>440096.22</v>
      </c>
      <c r="F115" s="318">
        <v>68955</v>
      </c>
      <c r="G115" s="317">
        <v>1114390.16</v>
      </c>
      <c r="H115" s="340">
        <v>18.71</v>
      </c>
      <c r="J115" s="317">
        <f t="shared" si="4"/>
        <v>0.1000000838453712</v>
      </c>
      <c r="K115" s="317">
        <f t="shared" si="5"/>
        <v>5414040.3964161575</v>
      </c>
      <c r="L115" s="317">
        <f>F115/$J$1-L123</f>
        <v>6.128999999999998</v>
      </c>
      <c r="M115" s="317">
        <f>K115/$J$1-M123</f>
        <v>518.956686624153</v>
      </c>
    </row>
    <row r="116" spans="2:13" ht="11.25" customHeight="1" outlineLevel="5">
      <c r="B116" s="347" t="s">
        <v>180</v>
      </c>
      <c r="C116" s="324">
        <v>393562.77</v>
      </c>
      <c r="D116" s="324">
        <v>486374.76</v>
      </c>
      <c r="E116" s="324">
        <v>35778.45</v>
      </c>
      <c r="F116" s="325">
        <v>4929</v>
      </c>
      <c r="G116" s="324">
        <v>92811.99</v>
      </c>
      <c r="H116" s="341">
        <v>19.08</v>
      </c>
      <c r="J116" s="324">
        <f t="shared" si="4"/>
        <v>0.10000005030963904</v>
      </c>
      <c r="K116" s="324">
        <f t="shared" si="5"/>
        <v>442158.85250467976</v>
      </c>
      <c r="L116" s="335">
        <f t="shared" si="6"/>
        <v>4.929</v>
      </c>
      <c r="M116" s="349">
        <f t="shared" si="7"/>
        <v>442.15885250467977</v>
      </c>
    </row>
    <row r="117" spans="2:13" ht="11.25" customHeight="1" outlineLevel="6">
      <c r="B117" s="326" t="s">
        <v>293</v>
      </c>
      <c r="C117" s="327">
        <v>200169.75</v>
      </c>
      <c r="D117" s="327">
        <v>248646.48</v>
      </c>
      <c r="E117" s="327">
        <v>18197.25</v>
      </c>
      <c r="F117" s="328">
        <v>2379</v>
      </c>
      <c r="G117" s="327">
        <v>48476.73</v>
      </c>
      <c r="H117" s="329">
        <v>19.5</v>
      </c>
      <c r="J117" s="327">
        <f t="shared" si="4"/>
        <v>0.1</v>
      </c>
      <c r="K117" s="327">
        <f t="shared" si="5"/>
        <v>226042.25454545455</v>
      </c>
      <c r="L117" s="327">
        <f t="shared" si="6"/>
        <v>2.379</v>
      </c>
      <c r="M117" s="327">
        <f t="shared" si="7"/>
        <v>226.04225454545454</v>
      </c>
    </row>
    <row r="118" spans="2:13" ht="11.25" customHeight="1" outlineLevel="6">
      <c r="B118" s="326" t="s">
        <v>311</v>
      </c>
      <c r="C118" s="327">
        <v>170065.68</v>
      </c>
      <c r="D118" s="327">
        <v>207401.28</v>
      </c>
      <c r="E118" s="327">
        <v>15460.53</v>
      </c>
      <c r="F118" s="328">
        <v>2262</v>
      </c>
      <c r="G118" s="327">
        <v>37335.6</v>
      </c>
      <c r="H118" s="329">
        <v>18</v>
      </c>
      <c r="J118" s="327">
        <f t="shared" si="4"/>
        <v>0.10000009702134761</v>
      </c>
      <c r="K118" s="327">
        <f t="shared" si="5"/>
        <v>188546.60155177693</v>
      </c>
      <c r="L118" s="327">
        <f t="shared" si="6"/>
        <v>2.262</v>
      </c>
      <c r="M118" s="327">
        <f t="shared" si="7"/>
        <v>188.54660155177692</v>
      </c>
    </row>
    <row r="119" spans="2:13" ht="11.25" customHeight="1" outlineLevel="6">
      <c r="B119" s="326" t="s">
        <v>378</v>
      </c>
      <c r="C119" s="327">
        <v>16891.56</v>
      </c>
      <c r="D119" s="327">
        <v>21936.24</v>
      </c>
      <c r="E119" s="327">
        <v>1535.6</v>
      </c>
      <c r="F119" s="332">
        <v>198</v>
      </c>
      <c r="G119" s="327">
        <v>5044.68</v>
      </c>
      <c r="H119" s="329">
        <v>23</v>
      </c>
      <c r="J119" s="327">
        <f t="shared" si="4"/>
        <v>0.10000026048517968</v>
      </c>
      <c r="K119" s="327">
        <f t="shared" si="5"/>
        <v>19942.03164126937</v>
      </c>
      <c r="L119" s="327">
        <f t="shared" si="6"/>
        <v>0.198</v>
      </c>
      <c r="M119" s="327">
        <f t="shared" si="7"/>
        <v>19.942031641269367</v>
      </c>
    </row>
    <row r="120" spans="2:13" ht="11.25" customHeight="1" outlineLevel="6">
      <c r="B120" s="326" t="s">
        <v>358</v>
      </c>
      <c r="C120" s="327">
        <v>6435.78</v>
      </c>
      <c r="D120" s="327">
        <v>8390.76</v>
      </c>
      <c r="E120" s="329">
        <v>585.07</v>
      </c>
      <c r="F120" s="332">
        <v>90</v>
      </c>
      <c r="G120" s="327">
        <v>1954.98</v>
      </c>
      <c r="H120" s="329">
        <v>23.3</v>
      </c>
      <c r="J120" s="327">
        <f t="shared" si="4"/>
        <v>0.09999982908057313</v>
      </c>
      <c r="K120" s="327">
        <f t="shared" si="5"/>
        <v>7627.964821606706</v>
      </c>
      <c r="L120" s="327">
        <f t="shared" si="6"/>
        <v>0.09</v>
      </c>
      <c r="M120" s="327">
        <f t="shared" si="7"/>
        <v>7.627964821606707</v>
      </c>
    </row>
    <row r="121" spans="2:13" ht="11.25" customHeight="1" outlineLevel="5">
      <c r="B121" s="348" t="s">
        <v>181</v>
      </c>
      <c r="C121" s="324">
        <v>7513.2</v>
      </c>
      <c r="D121" s="324">
        <v>7513.2</v>
      </c>
      <c r="E121" s="341">
        <v>683.02</v>
      </c>
      <c r="F121" s="342">
        <v>120</v>
      </c>
      <c r="G121" s="330"/>
      <c r="H121" s="330"/>
      <c r="J121" s="324">
        <f t="shared" si="4"/>
        <v>0.10000029281805164</v>
      </c>
      <c r="K121" s="324">
        <f t="shared" si="5"/>
        <v>6830.179999999999</v>
      </c>
      <c r="L121" s="335">
        <f t="shared" si="6"/>
        <v>0.12</v>
      </c>
      <c r="M121" s="324">
        <f t="shared" si="7"/>
        <v>6.8301799999999995</v>
      </c>
    </row>
    <row r="122" spans="2:13" ht="11.25" customHeight="1" outlineLevel="6">
      <c r="B122" s="326" t="s">
        <v>194</v>
      </c>
      <c r="C122" s="327">
        <v>7513.2</v>
      </c>
      <c r="D122" s="327">
        <v>7513.2</v>
      </c>
      <c r="E122" s="329">
        <v>683.02</v>
      </c>
      <c r="F122" s="332">
        <v>120</v>
      </c>
      <c r="G122" s="331"/>
      <c r="H122" s="331"/>
      <c r="J122" s="327">
        <f t="shared" si="4"/>
        <v>0.10000029281805164</v>
      </c>
      <c r="K122" s="327">
        <f t="shared" si="5"/>
        <v>6830.179999999999</v>
      </c>
      <c r="L122" s="327">
        <f t="shared" si="6"/>
        <v>0.12</v>
      </c>
      <c r="M122" s="327">
        <f t="shared" si="7"/>
        <v>6.8301799999999995</v>
      </c>
    </row>
    <row r="123" spans="2:13" ht="11.25" customHeight="1" outlineLevel="5">
      <c r="B123" s="363" t="s">
        <v>143</v>
      </c>
      <c r="C123" s="364">
        <v>4363014.36</v>
      </c>
      <c r="D123" s="364">
        <v>5384592.53</v>
      </c>
      <c r="E123" s="364">
        <v>396638</v>
      </c>
      <c r="F123" s="392">
        <v>62826</v>
      </c>
      <c r="G123" s="364">
        <v>1021578.17</v>
      </c>
      <c r="H123" s="393">
        <v>18.97</v>
      </c>
      <c r="I123" s="394"/>
      <c r="J123" s="364">
        <f t="shared" si="4"/>
        <v>0.10000009177142231</v>
      </c>
      <c r="K123" s="364">
        <f t="shared" si="5"/>
        <v>4895083.709792005</v>
      </c>
      <c r="L123" s="364">
        <f t="shared" si="6"/>
        <v>62.826</v>
      </c>
      <c r="M123" s="335">
        <f t="shared" si="7"/>
        <v>4895.083709792005</v>
      </c>
    </row>
    <row r="124" spans="2:13" ht="11.25" customHeight="1" outlineLevel="6">
      <c r="B124" s="326" t="s">
        <v>184</v>
      </c>
      <c r="C124" s="327">
        <v>2387110.26</v>
      </c>
      <c r="D124" s="327">
        <v>3086401.51</v>
      </c>
      <c r="E124" s="327">
        <v>217010.04</v>
      </c>
      <c r="F124" s="328">
        <v>38417.4</v>
      </c>
      <c r="G124" s="327">
        <v>699291.25</v>
      </c>
      <c r="H124" s="329">
        <v>22.66</v>
      </c>
      <c r="J124" s="327">
        <f t="shared" si="4"/>
        <v>0.10000000829454782</v>
      </c>
      <c r="K124" s="327">
        <f t="shared" si="5"/>
        <v>2805819.533388178</v>
      </c>
      <c r="L124" s="327">
        <f t="shared" si="6"/>
        <v>38.4174</v>
      </c>
      <c r="M124" s="327">
        <f t="shared" si="7"/>
        <v>2805.8195333881777</v>
      </c>
    </row>
    <row r="125" spans="2:13" ht="11.25" customHeight="1" outlineLevel="6">
      <c r="B125" s="326" t="s">
        <v>106</v>
      </c>
      <c r="C125" s="327">
        <v>198071.4</v>
      </c>
      <c r="D125" s="327">
        <v>214360.43</v>
      </c>
      <c r="E125" s="327">
        <v>18006.51</v>
      </c>
      <c r="F125" s="328">
        <v>2343</v>
      </c>
      <c r="G125" s="327">
        <v>16289.03</v>
      </c>
      <c r="H125" s="329">
        <v>7.6</v>
      </c>
      <c r="J125" s="327">
        <f t="shared" si="4"/>
        <v>0.10000011662462349</v>
      </c>
      <c r="K125" s="327">
        <f t="shared" si="5"/>
        <v>194873.0975209076</v>
      </c>
      <c r="L125" s="327">
        <f t="shared" si="6"/>
        <v>2.343</v>
      </c>
      <c r="M125" s="327">
        <f t="shared" si="7"/>
        <v>194.8730975209076</v>
      </c>
    </row>
    <row r="126" spans="2:13" ht="11.25" customHeight="1" outlineLevel="6">
      <c r="B126" s="326" t="s">
        <v>100</v>
      </c>
      <c r="C126" s="327">
        <v>865658.47</v>
      </c>
      <c r="D126" s="327">
        <v>1009293.6</v>
      </c>
      <c r="E126" s="327">
        <v>78696.52</v>
      </c>
      <c r="F126" s="328">
        <v>11166.6</v>
      </c>
      <c r="G126" s="327">
        <v>143635.13</v>
      </c>
      <c r="H126" s="329">
        <v>14.23</v>
      </c>
      <c r="J126" s="327">
        <f t="shared" si="4"/>
        <v>0.10000041298057677</v>
      </c>
      <c r="K126" s="327">
        <f t="shared" si="5"/>
        <v>917539.29188554</v>
      </c>
      <c r="L126" s="327">
        <f t="shared" si="6"/>
        <v>11.1666</v>
      </c>
      <c r="M126" s="327">
        <f t="shared" si="7"/>
        <v>917.53929188554</v>
      </c>
    </row>
    <row r="127" spans="2:13" ht="11.25" customHeight="1" outlineLevel="6">
      <c r="B127" s="326" t="s">
        <v>347</v>
      </c>
      <c r="C127" s="327">
        <v>10605.08</v>
      </c>
      <c r="D127" s="327">
        <v>10605.08</v>
      </c>
      <c r="E127" s="329">
        <v>964.1</v>
      </c>
      <c r="F127" s="332">
        <v>114</v>
      </c>
      <c r="G127" s="331"/>
      <c r="H127" s="331"/>
      <c r="J127" s="327">
        <f t="shared" si="4"/>
        <v>0.10000020744779059</v>
      </c>
      <c r="K127" s="327">
        <f t="shared" si="5"/>
        <v>9640.98</v>
      </c>
      <c r="L127" s="327">
        <f t="shared" si="6"/>
        <v>0.114</v>
      </c>
      <c r="M127" s="327">
        <f t="shared" si="7"/>
        <v>9.640979999999999</v>
      </c>
    </row>
    <row r="128" spans="2:13" ht="11.25" customHeight="1" outlineLevel="6">
      <c r="B128" s="326" t="s">
        <v>103</v>
      </c>
      <c r="C128" s="327">
        <v>588141.66</v>
      </c>
      <c r="D128" s="327">
        <v>730886.94</v>
      </c>
      <c r="E128" s="327">
        <v>53467.42</v>
      </c>
      <c r="F128" s="328">
        <v>7222.8</v>
      </c>
      <c r="G128" s="327">
        <v>142745.28</v>
      </c>
      <c r="H128" s="329">
        <v>19.53</v>
      </c>
      <c r="J128" s="327">
        <f t="shared" si="4"/>
        <v>0.09999999251880921</v>
      </c>
      <c r="K128" s="327">
        <f t="shared" si="5"/>
        <v>664442.6772462021</v>
      </c>
      <c r="L128" s="327">
        <f t="shared" si="6"/>
        <v>7.2228</v>
      </c>
      <c r="M128" s="327">
        <f t="shared" si="7"/>
        <v>664.4426772462022</v>
      </c>
    </row>
    <row r="129" spans="2:13" ht="11.25" customHeight="1" outlineLevel="6">
      <c r="B129" s="326" t="s">
        <v>299</v>
      </c>
      <c r="C129" s="327">
        <v>147176.22</v>
      </c>
      <c r="D129" s="327">
        <v>166793.7</v>
      </c>
      <c r="E129" s="327">
        <v>13379.65</v>
      </c>
      <c r="F129" s="328">
        <v>1956</v>
      </c>
      <c r="G129" s="327">
        <v>19617.48</v>
      </c>
      <c r="H129" s="329">
        <v>11.76</v>
      </c>
      <c r="J129" s="327">
        <f t="shared" si="4"/>
        <v>0.09999994768176791</v>
      </c>
      <c r="K129" s="327">
        <f t="shared" si="5"/>
        <v>151630.64357549747</v>
      </c>
      <c r="L129" s="327">
        <f t="shared" si="6"/>
        <v>1.956</v>
      </c>
      <c r="M129" s="327">
        <f t="shared" si="7"/>
        <v>151.63064357549746</v>
      </c>
    </row>
    <row r="130" spans="2:13" ht="11.25" customHeight="1" outlineLevel="6">
      <c r="B130" s="326" t="s">
        <v>255</v>
      </c>
      <c r="C130" s="327">
        <v>166251.27</v>
      </c>
      <c r="D130" s="327">
        <v>166251.27</v>
      </c>
      <c r="E130" s="327">
        <v>15113.76</v>
      </c>
      <c r="F130" s="328">
        <v>1606.2</v>
      </c>
      <c r="G130" s="331"/>
      <c r="H130" s="331"/>
      <c r="J130" s="327">
        <f t="shared" si="4"/>
        <v>0.10000005954842052</v>
      </c>
      <c r="K130" s="327">
        <f t="shared" si="5"/>
        <v>151137.50999999998</v>
      </c>
      <c r="L130" s="327">
        <f t="shared" si="6"/>
        <v>1.6062</v>
      </c>
      <c r="M130" s="327">
        <f t="shared" si="7"/>
        <v>151.13751</v>
      </c>
    </row>
    <row r="131" spans="2:13" ht="11.25" customHeight="1" outlineLevel="5">
      <c r="B131" s="338" t="s">
        <v>144</v>
      </c>
      <c r="C131" s="324">
        <v>76964.4</v>
      </c>
      <c r="D131" s="324">
        <v>76964.4</v>
      </c>
      <c r="E131" s="324">
        <v>6996.75</v>
      </c>
      <c r="F131" s="325">
        <v>1080</v>
      </c>
      <c r="G131" s="330"/>
      <c r="H131" s="330"/>
      <c r="J131" s="324">
        <f t="shared" si="4"/>
        <v>0.09999978561520932</v>
      </c>
      <c r="K131" s="324">
        <f t="shared" si="5"/>
        <v>69967.65</v>
      </c>
      <c r="L131" s="335">
        <f t="shared" si="6"/>
        <v>1.08</v>
      </c>
      <c r="M131" s="339">
        <f t="shared" si="7"/>
        <v>69.96764999999999</v>
      </c>
    </row>
    <row r="132" spans="2:13" ht="11.25" customHeight="1" outlineLevel="6">
      <c r="B132" s="326" t="s">
        <v>229</v>
      </c>
      <c r="C132" s="327">
        <v>76964.4</v>
      </c>
      <c r="D132" s="327">
        <v>76964.4</v>
      </c>
      <c r="E132" s="327">
        <v>6996.75</v>
      </c>
      <c r="F132" s="328">
        <v>1080</v>
      </c>
      <c r="G132" s="331"/>
      <c r="H132" s="331"/>
      <c r="J132" s="327">
        <f t="shared" si="4"/>
        <v>0.09999978561520932</v>
      </c>
      <c r="K132" s="327">
        <f t="shared" si="5"/>
        <v>69967.65</v>
      </c>
      <c r="L132" s="327">
        <f t="shared" si="6"/>
        <v>1.08</v>
      </c>
      <c r="M132" s="327">
        <f t="shared" si="7"/>
        <v>69.96764999999999</v>
      </c>
    </row>
    <row r="133" spans="10:13" ht="4.5" customHeight="1" outlineLevel="4">
      <c r="J133" s="315" t="e">
        <f t="shared" si="4"/>
        <v>#DIV/0!</v>
      </c>
      <c r="K133" s="315" t="e">
        <f t="shared" si="5"/>
        <v>#DIV/0!</v>
      </c>
      <c r="L133" s="315">
        <f t="shared" si="6"/>
        <v>0</v>
      </c>
      <c r="M133" s="315" t="e">
        <f t="shared" si="7"/>
        <v>#DIV/0!</v>
      </c>
    </row>
    <row r="134" spans="2:13" ht="11.25" customHeight="1" outlineLevel="4">
      <c r="B134" s="322" t="s">
        <v>165</v>
      </c>
      <c r="C134" s="317">
        <v>989088.12</v>
      </c>
      <c r="D134" s="317">
        <v>1214859.18</v>
      </c>
      <c r="E134" s="317">
        <v>80321.65</v>
      </c>
      <c r="F134" s="318">
        <v>12724.8</v>
      </c>
      <c r="G134" s="317">
        <v>225771.06</v>
      </c>
      <c r="H134" s="340">
        <v>18.58</v>
      </c>
      <c r="J134" s="317">
        <f t="shared" si="4"/>
        <v>0.08838535823180184</v>
      </c>
      <c r="K134" s="317">
        <f t="shared" si="5"/>
        <v>1116203.1635317735</v>
      </c>
      <c r="L134" s="317">
        <f>F134/$J$1-L138</f>
        <v>6.396</v>
      </c>
      <c r="M134" s="317">
        <f>K134/$J$1-M138</f>
        <v>543.5606987378434</v>
      </c>
    </row>
    <row r="135" spans="2:13" ht="11.25" customHeight="1" outlineLevel="5">
      <c r="B135" s="347" t="s">
        <v>180</v>
      </c>
      <c r="C135" s="324">
        <v>486205.32</v>
      </c>
      <c r="D135" s="324">
        <v>584952.48</v>
      </c>
      <c r="E135" s="324">
        <v>34605.04</v>
      </c>
      <c r="F135" s="325">
        <v>6396</v>
      </c>
      <c r="G135" s="324">
        <v>98747.16</v>
      </c>
      <c r="H135" s="341">
        <v>16.88</v>
      </c>
      <c r="J135" s="324">
        <f aca="true" t="shared" si="8" ref="J135:J198">E135/(C135-E135)</f>
        <v>0.07662758756482613</v>
      </c>
      <c r="K135" s="324">
        <f aca="true" t="shared" si="9" ref="K135:K198">D135/(1+J135)</f>
        <v>543319.2375490551</v>
      </c>
      <c r="L135" s="349">
        <f aca="true" t="shared" si="10" ref="L135:L198">F135/$J$1</f>
        <v>6.396</v>
      </c>
      <c r="M135" s="349">
        <f aca="true" t="shared" si="11" ref="M135:M198">K135/$J$1</f>
        <v>543.3192375490552</v>
      </c>
    </row>
    <row r="136" spans="2:13" ht="11.25" customHeight="1" outlineLevel="6">
      <c r="B136" s="326" t="s">
        <v>312</v>
      </c>
      <c r="C136" s="327">
        <v>380655.48</v>
      </c>
      <c r="D136" s="327">
        <v>479402.64</v>
      </c>
      <c r="E136" s="327">
        <v>34605.04</v>
      </c>
      <c r="F136" s="328">
        <v>5076</v>
      </c>
      <c r="G136" s="327">
        <v>98747.16</v>
      </c>
      <c r="H136" s="329">
        <v>20.6</v>
      </c>
      <c r="J136" s="327">
        <f t="shared" si="8"/>
        <v>0.09999998844099144</v>
      </c>
      <c r="K136" s="327">
        <f t="shared" si="9"/>
        <v>435820.5863978672</v>
      </c>
      <c r="L136" s="327">
        <f t="shared" si="10"/>
        <v>5.076</v>
      </c>
      <c r="M136" s="327">
        <f t="shared" si="11"/>
        <v>435.8205863978672</v>
      </c>
    </row>
    <row r="137" spans="2:13" ht="11.25" customHeight="1" outlineLevel="6">
      <c r="B137" s="326" t="s">
        <v>232</v>
      </c>
      <c r="C137" s="327">
        <v>105549.84</v>
      </c>
      <c r="D137" s="327">
        <v>105549.84</v>
      </c>
      <c r="E137" s="331"/>
      <c r="F137" s="328">
        <v>1320</v>
      </c>
      <c r="G137" s="331"/>
      <c r="H137" s="331"/>
      <c r="J137" s="327">
        <f t="shared" si="8"/>
        <v>0</v>
      </c>
      <c r="K137" s="327">
        <f t="shared" si="9"/>
        <v>105549.84</v>
      </c>
      <c r="L137" s="327">
        <f t="shared" si="10"/>
        <v>1.32</v>
      </c>
      <c r="M137" s="327">
        <f t="shared" si="11"/>
        <v>105.54984</v>
      </c>
    </row>
    <row r="138" spans="2:13" ht="11.25" customHeight="1" outlineLevel="5">
      <c r="B138" s="334" t="s">
        <v>143</v>
      </c>
      <c r="C138" s="324">
        <v>502882.8</v>
      </c>
      <c r="D138" s="324">
        <v>629906.7</v>
      </c>
      <c r="E138" s="324">
        <v>45716.61</v>
      </c>
      <c r="F138" s="325">
        <v>6328.8</v>
      </c>
      <c r="G138" s="324">
        <v>127023.9</v>
      </c>
      <c r="H138" s="341">
        <v>20.17</v>
      </c>
      <c r="J138" s="324">
        <f t="shared" si="8"/>
        <v>0.09999998031350481</v>
      </c>
      <c r="K138" s="324">
        <f t="shared" si="9"/>
        <v>572642.4647939301</v>
      </c>
      <c r="L138" s="335">
        <f t="shared" si="10"/>
        <v>6.3288</v>
      </c>
      <c r="M138" s="335">
        <f t="shared" si="11"/>
        <v>572.6424647939301</v>
      </c>
    </row>
    <row r="139" spans="2:13" ht="11.25" customHeight="1" outlineLevel="6">
      <c r="B139" s="326" t="s">
        <v>103</v>
      </c>
      <c r="C139" s="327">
        <v>502882.8</v>
      </c>
      <c r="D139" s="327">
        <v>629906.7</v>
      </c>
      <c r="E139" s="327">
        <v>45716.61</v>
      </c>
      <c r="F139" s="328">
        <v>6328.8</v>
      </c>
      <c r="G139" s="327">
        <v>127023.9</v>
      </c>
      <c r="H139" s="329">
        <v>20.17</v>
      </c>
      <c r="J139" s="327">
        <f t="shared" si="8"/>
        <v>0.09999998031350481</v>
      </c>
      <c r="K139" s="327">
        <f t="shared" si="9"/>
        <v>572642.4647939301</v>
      </c>
      <c r="L139" s="327">
        <f t="shared" si="10"/>
        <v>6.3288</v>
      </c>
      <c r="M139" s="327">
        <f t="shared" si="11"/>
        <v>572.6424647939301</v>
      </c>
    </row>
    <row r="140" spans="10:13" ht="4.5" customHeight="1" outlineLevel="3">
      <c r="J140" s="315" t="e">
        <f t="shared" si="8"/>
        <v>#DIV/0!</v>
      </c>
      <c r="K140" s="315" t="e">
        <f t="shared" si="9"/>
        <v>#DIV/0!</v>
      </c>
      <c r="L140" s="315">
        <f t="shared" si="10"/>
        <v>0</v>
      </c>
      <c r="M140" s="315" t="e">
        <f t="shared" si="11"/>
        <v>#DIV/0!</v>
      </c>
    </row>
    <row r="141" spans="2:13" ht="11.25" customHeight="1" outlineLevel="3">
      <c r="B141" s="321" t="s">
        <v>9</v>
      </c>
      <c r="C141" s="317">
        <v>7958268.77</v>
      </c>
      <c r="D141" s="317">
        <v>9756125.7</v>
      </c>
      <c r="E141" s="317">
        <v>723479.06</v>
      </c>
      <c r="F141" s="318">
        <v>116668.6</v>
      </c>
      <c r="G141" s="317">
        <v>1797856.93</v>
      </c>
      <c r="H141" s="340">
        <v>18.43</v>
      </c>
      <c r="J141" s="317">
        <f t="shared" si="8"/>
        <v>0.10000001230167063</v>
      </c>
      <c r="K141" s="317">
        <f t="shared" si="9"/>
        <v>8869205.082630873</v>
      </c>
      <c r="L141" s="317">
        <f t="shared" si="10"/>
        <v>116.66860000000001</v>
      </c>
      <c r="M141" s="317">
        <f t="shared" si="11"/>
        <v>8869.205082630873</v>
      </c>
    </row>
    <row r="142" spans="10:13" ht="4.5" customHeight="1" outlineLevel="4">
      <c r="J142" s="315" t="e">
        <f t="shared" si="8"/>
        <v>#DIV/0!</v>
      </c>
      <c r="K142" s="315" t="e">
        <f t="shared" si="9"/>
        <v>#DIV/0!</v>
      </c>
      <c r="L142" s="315">
        <f t="shared" si="10"/>
        <v>0</v>
      </c>
      <c r="M142" s="315" t="e">
        <f t="shared" si="11"/>
        <v>#DIV/0!</v>
      </c>
    </row>
    <row r="143" spans="2:13" ht="11.25" customHeight="1" outlineLevel="4">
      <c r="B143" s="322" t="s">
        <v>13</v>
      </c>
      <c r="C143" s="317">
        <v>1380885.25</v>
      </c>
      <c r="D143" s="317">
        <v>1818393.44</v>
      </c>
      <c r="E143" s="317">
        <v>125535.02</v>
      </c>
      <c r="F143" s="318">
        <v>21582.8</v>
      </c>
      <c r="G143" s="317">
        <v>437508.19</v>
      </c>
      <c r="H143" s="340">
        <v>24.06</v>
      </c>
      <c r="J143" s="317">
        <f t="shared" si="8"/>
        <v>0.09999999761022867</v>
      </c>
      <c r="K143" s="317">
        <f t="shared" si="9"/>
        <v>1653084.9490459047</v>
      </c>
      <c r="L143" s="317">
        <f>F143/$J$1-L144</f>
        <v>0</v>
      </c>
      <c r="M143" s="317">
        <f>K143/$J$1-M144</f>
        <v>0</v>
      </c>
    </row>
    <row r="144" spans="2:13" ht="11.25" customHeight="1" outlineLevel="5">
      <c r="B144" s="334" t="s">
        <v>143</v>
      </c>
      <c r="C144" s="324">
        <v>1380885.25</v>
      </c>
      <c r="D144" s="324">
        <v>1818393.44</v>
      </c>
      <c r="E144" s="324">
        <v>125535.02</v>
      </c>
      <c r="F144" s="325">
        <v>21582.8</v>
      </c>
      <c r="G144" s="324">
        <v>437508.19</v>
      </c>
      <c r="H144" s="341">
        <v>24.06</v>
      </c>
      <c r="J144" s="324">
        <f t="shared" si="8"/>
        <v>0.09999999761022867</v>
      </c>
      <c r="K144" s="324">
        <f t="shared" si="9"/>
        <v>1653084.9490459047</v>
      </c>
      <c r="L144" s="335">
        <f t="shared" si="10"/>
        <v>21.5828</v>
      </c>
      <c r="M144" s="335">
        <f t="shared" si="11"/>
        <v>1653.0849490459048</v>
      </c>
    </row>
    <row r="145" spans="2:13" ht="11.25" customHeight="1" outlineLevel="6">
      <c r="B145" s="326" t="s">
        <v>184</v>
      </c>
      <c r="C145" s="327">
        <v>815498.31</v>
      </c>
      <c r="D145" s="327">
        <v>1058184.34</v>
      </c>
      <c r="E145" s="327">
        <v>74136.21</v>
      </c>
      <c r="F145" s="328">
        <v>12406.8</v>
      </c>
      <c r="G145" s="327">
        <v>242686.03</v>
      </c>
      <c r="H145" s="329">
        <v>22.93</v>
      </c>
      <c r="J145" s="327">
        <f t="shared" si="8"/>
        <v>0.09999999999999999</v>
      </c>
      <c r="K145" s="327">
        <f t="shared" si="9"/>
        <v>961985.7636363637</v>
      </c>
      <c r="L145" s="327">
        <f t="shared" si="10"/>
        <v>12.406799999999999</v>
      </c>
      <c r="M145" s="327">
        <f t="shared" si="11"/>
        <v>961.9857636363637</v>
      </c>
    </row>
    <row r="146" spans="2:13" ht="11.25" customHeight="1" outlineLevel="6">
      <c r="B146" s="326" t="s">
        <v>103</v>
      </c>
      <c r="C146" s="327">
        <v>565386.94</v>
      </c>
      <c r="D146" s="327">
        <v>760209.1</v>
      </c>
      <c r="E146" s="327">
        <v>51398.81</v>
      </c>
      <c r="F146" s="328">
        <v>9176</v>
      </c>
      <c r="G146" s="327">
        <v>194822.16</v>
      </c>
      <c r="H146" s="329">
        <v>25.63</v>
      </c>
      <c r="J146" s="327">
        <f t="shared" si="8"/>
        <v>0.09999999416328934</v>
      </c>
      <c r="K146" s="327">
        <f t="shared" si="9"/>
        <v>691099.1854852235</v>
      </c>
      <c r="L146" s="327">
        <f t="shared" si="10"/>
        <v>9.176</v>
      </c>
      <c r="M146" s="327">
        <f t="shared" si="11"/>
        <v>691.0991854852235</v>
      </c>
    </row>
    <row r="147" spans="10:13" ht="4.5" customHeight="1" outlineLevel="4">
      <c r="J147" s="315" t="e">
        <f t="shared" si="8"/>
        <v>#DIV/0!</v>
      </c>
      <c r="K147" s="315" t="e">
        <f t="shared" si="9"/>
        <v>#DIV/0!</v>
      </c>
      <c r="L147" s="315">
        <f t="shared" si="10"/>
        <v>0</v>
      </c>
      <c r="M147" s="315" t="e">
        <f t="shared" si="11"/>
        <v>#DIV/0!</v>
      </c>
    </row>
    <row r="148" spans="2:13" ht="11.25" customHeight="1" outlineLevel="4">
      <c r="B148" s="322" t="s">
        <v>11</v>
      </c>
      <c r="C148" s="317">
        <v>2123384.2</v>
      </c>
      <c r="D148" s="317">
        <v>2788838.47</v>
      </c>
      <c r="E148" s="317">
        <v>193034.96</v>
      </c>
      <c r="F148" s="318">
        <v>33469.8</v>
      </c>
      <c r="G148" s="317">
        <v>665454.27</v>
      </c>
      <c r="H148" s="340">
        <v>23.86</v>
      </c>
      <c r="J148" s="317">
        <f t="shared" si="8"/>
        <v>0.10000001864947504</v>
      </c>
      <c r="K148" s="317">
        <f t="shared" si="9"/>
        <v>2535307.6570162214</v>
      </c>
      <c r="L148" s="317">
        <f>F148/$J$1-L151</f>
        <v>3.0990000000000073</v>
      </c>
      <c r="M148" s="317">
        <f>K148/$J$1-M151</f>
        <v>247.3174223453775</v>
      </c>
    </row>
    <row r="149" spans="2:13" ht="11.25" customHeight="1" outlineLevel="5">
      <c r="B149" s="347" t="s">
        <v>180</v>
      </c>
      <c r="C149" s="324">
        <v>71653.35</v>
      </c>
      <c r="D149" s="324">
        <v>95531.64</v>
      </c>
      <c r="E149" s="324">
        <v>6513.94</v>
      </c>
      <c r="F149" s="325">
        <v>1071</v>
      </c>
      <c r="G149" s="324">
        <v>23878.29</v>
      </c>
      <c r="H149" s="341">
        <v>25</v>
      </c>
      <c r="J149" s="324">
        <f t="shared" si="8"/>
        <v>0.09999998464831043</v>
      </c>
      <c r="K149" s="324">
        <f t="shared" si="9"/>
        <v>86846.94666658851</v>
      </c>
      <c r="L149" s="349">
        <f t="shared" si="10"/>
        <v>1.071</v>
      </c>
      <c r="M149" s="349">
        <f t="shared" si="11"/>
        <v>86.84694666658851</v>
      </c>
    </row>
    <row r="150" spans="2:13" ht="11.25" customHeight="1" outlineLevel="6">
      <c r="B150" s="326" t="s">
        <v>275</v>
      </c>
      <c r="C150" s="327">
        <v>71653.35</v>
      </c>
      <c r="D150" s="327">
        <v>95531.64</v>
      </c>
      <c r="E150" s="327">
        <v>6513.94</v>
      </c>
      <c r="F150" s="328">
        <v>1071</v>
      </c>
      <c r="G150" s="327">
        <v>23878.29</v>
      </c>
      <c r="H150" s="329">
        <v>25</v>
      </c>
      <c r="J150" s="327">
        <f t="shared" si="8"/>
        <v>0.09999998464831043</v>
      </c>
      <c r="K150" s="327">
        <f t="shared" si="9"/>
        <v>86846.94666658851</v>
      </c>
      <c r="L150" s="327">
        <f t="shared" si="10"/>
        <v>1.071</v>
      </c>
      <c r="M150" s="327">
        <f t="shared" si="11"/>
        <v>86.84694666658851</v>
      </c>
    </row>
    <row r="151" spans="2:13" ht="11.25" customHeight="1" outlineLevel="5">
      <c r="B151" s="334" t="s">
        <v>143</v>
      </c>
      <c r="C151" s="324">
        <v>1895763.19</v>
      </c>
      <c r="D151" s="324">
        <v>2516789.29</v>
      </c>
      <c r="E151" s="324">
        <v>172342.13</v>
      </c>
      <c r="F151" s="325">
        <v>30370.8</v>
      </c>
      <c r="G151" s="324">
        <v>621026.1</v>
      </c>
      <c r="H151" s="341">
        <v>24.68</v>
      </c>
      <c r="J151" s="324">
        <f t="shared" si="8"/>
        <v>0.10000001392579014</v>
      </c>
      <c r="K151" s="324">
        <f t="shared" si="9"/>
        <v>2287990.234670844</v>
      </c>
      <c r="L151" s="335">
        <f t="shared" si="10"/>
        <v>30.3708</v>
      </c>
      <c r="M151" s="335">
        <f t="shared" si="11"/>
        <v>2287.990234670844</v>
      </c>
    </row>
    <row r="152" spans="2:13" ht="11.25" customHeight="1" outlineLevel="6">
      <c r="B152" s="326" t="s">
        <v>184</v>
      </c>
      <c r="C152" s="327">
        <v>664366.3</v>
      </c>
      <c r="D152" s="327">
        <v>865354.09</v>
      </c>
      <c r="E152" s="327">
        <v>60396.94</v>
      </c>
      <c r="F152" s="328">
        <v>10615.8</v>
      </c>
      <c r="G152" s="327">
        <v>200987.79</v>
      </c>
      <c r="H152" s="329">
        <v>23.23</v>
      </c>
      <c r="J152" s="327">
        <f t="shared" si="8"/>
        <v>0.10000000662285251</v>
      </c>
      <c r="K152" s="327">
        <f t="shared" si="9"/>
        <v>786685.5316271797</v>
      </c>
      <c r="L152" s="327">
        <f t="shared" si="10"/>
        <v>10.6158</v>
      </c>
      <c r="M152" s="327">
        <f t="shared" si="11"/>
        <v>786.6855316271797</v>
      </c>
    </row>
    <row r="153" spans="2:13" ht="11.25" customHeight="1" outlineLevel="6">
      <c r="B153" s="326" t="s">
        <v>103</v>
      </c>
      <c r="C153" s="327">
        <v>1231396.89</v>
      </c>
      <c r="D153" s="327">
        <v>1651435.2</v>
      </c>
      <c r="E153" s="327">
        <v>111945.19</v>
      </c>
      <c r="F153" s="328">
        <v>19755</v>
      </c>
      <c r="G153" s="327">
        <v>420038.31</v>
      </c>
      <c r="H153" s="329">
        <v>25.43</v>
      </c>
      <c r="J153" s="327">
        <f t="shared" si="8"/>
        <v>0.10000001786588918</v>
      </c>
      <c r="K153" s="327">
        <f t="shared" si="9"/>
        <v>1501304.7028889605</v>
      </c>
      <c r="L153" s="327">
        <f t="shared" si="10"/>
        <v>19.755</v>
      </c>
      <c r="M153" s="327">
        <f t="shared" si="11"/>
        <v>1501.3047028889605</v>
      </c>
    </row>
    <row r="154" spans="2:13" ht="11.25" customHeight="1" outlineLevel="5">
      <c r="B154" s="338" t="s">
        <v>144</v>
      </c>
      <c r="C154" s="324">
        <v>155967.66</v>
      </c>
      <c r="D154" s="324">
        <v>176517.54</v>
      </c>
      <c r="E154" s="324">
        <v>14178.89</v>
      </c>
      <c r="F154" s="325">
        <v>2028</v>
      </c>
      <c r="G154" s="324">
        <v>20549.88</v>
      </c>
      <c r="H154" s="341">
        <v>11.64</v>
      </c>
      <c r="J154" s="324">
        <f t="shared" si="8"/>
        <v>0.10000009168568144</v>
      </c>
      <c r="K154" s="324">
        <f t="shared" si="9"/>
        <v>160470.47753377722</v>
      </c>
      <c r="L154" s="339">
        <f t="shared" si="10"/>
        <v>2.028</v>
      </c>
      <c r="M154" s="339">
        <f t="shared" si="11"/>
        <v>160.47047753377723</v>
      </c>
    </row>
    <row r="155" spans="2:13" ht="11.25" customHeight="1" outlineLevel="6">
      <c r="B155" s="326" t="s">
        <v>282</v>
      </c>
      <c r="C155" s="327">
        <v>155967.66</v>
      </c>
      <c r="D155" s="327">
        <v>176517.54</v>
      </c>
      <c r="E155" s="327">
        <v>14178.89</v>
      </c>
      <c r="F155" s="328">
        <v>2028</v>
      </c>
      <c r="G155" s="327">
        <v>20549.88</v>
      </c>
      <c r="H155" s="329">
        <v>11.64</v>
      </c>
      <c r="J155" s="327">
        <f t="shared" si="8"/>
        <v>0.10000009168568144</v>
      </c>
      <c r="K155" s="327">
        <f t="shared" si="9"/>
        <v>160470.47753377722</v>
      </c>
      <c r="L155" s="327">
        <f t="shared" si="10"/>
        <v>2.028</v>
      </c>
      <c r="M155" s="327">
        <f t="shared" si="11"/>
        <v>160.47047753377723</v>
      </c>
    </row>
    <row r="156" spans="10:13" ht="4.5" customHeight="1" outlineLevel="4">
      <c r="J156" s="315" t="e">
        <f t="shared" si="8"/>
        <v>#DIV/0!</v>
      </c>
      <c r="K156" s="315" t="e">
        <f t="shared" si="9"/>
        <v>#DIV/0!</v>
      </c>
      <c r="L156" s="315">
        <f t="shared" si="10"/>
        <v>0</v>
      </c>
      <c r="M156" s="315" t="e">
        <f t="shared" si="11"/>
        <v>#DIV/0!</v>
      </c>
    </row>
    <row r="157" spans="2:13" ht="11.25" customHeight="1" outlineLevel="4">
      <c r="B157" s="322" t="s">
        <v>14</v>
      </c>
      <c r="C157" s="317">
        <v>3432746</v>
      </c>
      <c r="D157" s="317">
        <v>4054605.79</v>
      </c>
      <c r="E157" s="317">
        <v>312067.88</v>
      </c>
      <c r="F157" s="318">
        <v>47556</v>
      </c>
      <c r="G157" s="317">
        <v>621859.79</v>
      </c>
      <c r="H157" s="340">
        <v>15.34</v>
      </c>
      <c r="J157" s="317">
        <f t="shared" si="8"/>
        <v>0.10000002179013578</v>
      </c>
      <c r="K157" s="317">
        <f t="shared" si="9"/>
        <v>3686005.1906194966</v>
      </c>
      <c r="L157" s="317">
        <f>F157/$J$1-L158</f>
        <v>5.552999999999997</v>
      </c>
      <c r="M157" s="317">
        <f>K157/$J$1-M158</f>
        <v>393.76608448403977</v>
      </c>
    </row>
    <row r="158" spans="2:13" ht="11.25" customHeight="1" outlineLevel="5">
      <c r="B158" s="334" t="s">
        <v>143</v>
      </c>
      <c r="C158" s="324">
        <v>3016730.96</v>
      </c>
      <c r="D158" s="324">
        <v>3621463.15</v>
      </c>
      <c r="E158" s="324">
        <v>274248.37</v>
      </c>
      <c r="F158" s="325">
        <v>42003</v>
      </c>
      <c r="G158" s="324">
        <v>604732.19</v>
      </c>
      <c r="H158" s="341">
        <v>16.7</v>
      </c>
      <c r="J158" s="324">
        <f t="shared" si="8"/>
        <v>0.100000040474277</v>
      </c>
      <c r="K158" s="324">
        <f t="shared" si="9"/>
        <v>3292239.106135457</v>
      </c>
      <c r="L158" s="335">
        <f t="shared" si="10"/>
        <v>42.003</v>
      </c>
      <c r="M158" s="335">
        <f t="shared" si="11"/>
        <v>3292.239106135457</v>
      </c>
    </row>
    <row r="159" spans="2:13" ht="11.25" customHeight="1" outlineLevel="6">
      <c r="B159" s="326" t="s">
        <v>106</v>
      </c>
      <c r="C159" s="327">
        <v>204372.61</v>
      </c>
      <c r="D159" s="327">
        <v>218530.86</v>
      </c>
      <c r="E159" s="327">
        <v>18579.34</v>
      </c>
      <c r="F159" s="328">
        <v>2342.4</v>
      </c>
      <c r="G159" s="327">
        <v>14158.25</v>
      </c>
      <c r="H159" s="329">
        <v>6.48</v>
      </c>
      <c r="J159" s="327">
        <f t="shared" si="8"/>
        <v>0.10000006997024166</v>
      </c>
      <c r="K159" s="327">
        <f t="shared" si="9"/>
        <v>198664.4055449123</v>
      </c>
      <c r="L159" s="327">
        <f t="shared" si="10"/>
        <v>2.3424</v>
      </c>
      <c r="M159" s="327">
        <f t="shared" si="11"/>
        <v>198.66440554491228</v>
      </c>
    </row>
    <row r="160" spans="2:13" ht="11.25" customHeight="1" outlineLevel="6">
      <c r="B160" s="326" t="s">
        <v>100</v>
      </c>
      <c r="C160" s="327">
        <v>1357974.46</v>
      </c>
      <c r="D160" s="327">
        <v>1596820.95</v>
      </c>
      <c r="E160" s="327">
        <v>123452.32</v>
      </c>
      <c r="F160" s="328">
        <v>17852.4</v>
      </c>
      <c r="G160" s="327">
        <v>238846.49</v>
      </c>
      <c r="H160" s="329">
        <v>14.96</v>
      </c>
      <c r="J160" s="327">
        <f t="shared" si="8"/>
        <v>0.10000008586318267</v>
      </c>
      <c r="K160" s="327">
        <f t="shared" si="9"/>
        <v>1451655.2957784147</v>
      </c>
      <c r="L160" s="327">
        <f t="shared" si="10"/>
        <v>17.852400000000003</v>
      </c>
      <c r="M160" s="327">
        <f t="shared" si="11"/>
        <v>1451.6552957784147</v>
      </c>
    </row>
    <row r="161" spans="2:13" ht="11.25" customHeight="1" outlineLevel="6">
      <c r="B161" s="326" t="s">
        <v>103</v>
      </c>
      <c r="C161" s="327">
        <v>718847.94</v>
      </c>
      <c r="D161" s="327">
        <v>952847.88</v>
      </c>
      <c r="E161" s="327">
        <v>65349.82</v>
      </c>
      <c r="F161" s="328">
        <v>11852.4</v>
      </c>
      <c r="G161" s="327">
        <v>233999.94</v>
      </c>
      <c r="H161" s="329">
        <v>24.56</v>
      </c>
      <c r="J161" s="327">
        <f t="shared" si="8"/>
        <v>0.10000001224181028</v>
      </c>
      <c r="K161" s="327">
        <f t="shared" si="9"/>
        <v>866225.3358143943</v>
      </c>
      <c r="L161" s="327">
        <f t="shared" si="10"/>
        <v>11.8524</v>
      </c>
      <c r="M161" s="327">
        <f t="shared" si="11"/>
        <v>866.2253358143943</v>
      </c>
    </row>
    <row r="162" spans="2:13" ht="11.25" customHeight="1" outlineLevel="6">
      <c r="B162" s="326" t="s">
        <v>105</v>
      </c>
      <c r="C162" s="327">
        <v>619159.05</v>
      </c>
      <c r="D162" s="327">
        <v>726499.12</v>
      </c>
      <c r="E162" s="327">
        <v>56287.17</v>
      </c>
      <c r="F162" s="328">
        <v>8593.8</v>
      </c>
      <c r="G162" s="327">
        <v>107340.07</v>
      </c>
      <c r="H162" s="329">
        <v>14.77</v>
      </c>
      <c r="J162" s="327">
        <f t="shared" si="8"/>
        <v>0.09999996802114186</v>
      </c>
      <c r="K162" s="327">
        <f t="shared" si="9"/>
        <v>660453.764655052</v>
      </c>
      <c r="L162" s="327">
        <f t="shared" si="10"/>
        <v>8.5938</v>
      </c>
      <c r="M162" s="327">
        <f t="shared" si="11"/>
        <v>660.4537646550519</v>
      </c>
    </row>
    <row r="163" spans="2:13" ht="11.25" customHeight="1" outlineLevel="6">
      <c r="B163" s="326" t="s">
        <v>299</v>
      </c>
      <c r="C163" s="327">
        <v>116376.9</v>
      </c>
      <c r="D163" s="327">
        <v>126764.34</v>
      </c>
      <c r="E163" s="327">
        <v>10579.72</v>
      </c>
      <c r="F163" s="328">
        <v>1362</v>
      </c>
      <c r="G163" s="327">
        <v>10387.44</v>
      </c>
      <c r="H163" s="329">
        <v>8.19</v>
      </c>
      <c r="J163" s="327">
        <f t="shared" si="8"/>
        <v>0.10000001890409556</v>
      </c>
      <c r="K163" s="327">
        <f t="shared" si="9"/>
        <v>115240.30711044202</v>
      </c>
      <c r="L163" s="327">
        <f t="shared" si="10"/>
        <v>1.362</v>
      </c>
      <c r="M163" s="327">
        <f t="shared" si="11"/>
        <v>115.24030711044202</v>
      </c>
    </row>
    <row r="164" spans="2:13" ht="11.25" customHeight="1" outlineLevel="5">
      <c r="B164" s="338" t="s">
        <v>144</v>
      </c>
      <c r="C164" s="324">
        <v>416015.04</v>
      </c>
      <c r="D164" s="324">
        <v>433142.64</v>
      </c>
      <c r="E164" s="324">
        <v>37819.51</v>
      </c>
      <c r="F164" s="325">
        <v>5553</v>
      </c>
      <c r="G164" s="324">
        <v>17127.6</v>
      </c>
      <c r="H164" s="341">
        <v>3.95</v>
      </c>
      <c r="J164" s="324">
        <f t="shared" si="8"/>
        <v>0.0999998863021993</v>
      </c>
      <c r="K164" s="324">
        <f t="shared" si="9"/>
        <v>393766.0770639427</v>
      </c>
      <c r="L164" s="339">
        <f t="shared" si="10"/>
        <v>5.553</v>
      </c>
      <c r="M164" s="339">
        <f t="shared" si="11"/>
        <v>393.7660770639427</v>
      </c>
    </row>
    <row r="165" spans="2:13" ht="11.25" customHeight="1" outlineLevel="6">
      <c r="B165" s="326" t="s">
        <v>107</v>
      </c>
      <c r="C165" s="327">
        <v>65361.6</v>
      </c>
      <c r="D165" s="327">
        <v>65361.6</v>
      </c>
      <c r="E165" s="327">
        <v>5941.95</v>
      </c>
      <c r="F165" s="332">
        <v>518.4</v>
      </c>
      <c r="G165" s="331"/>
      <c r="H165" s="331"/>
      <c r="J165" s="327">
        <f t="shared" si="8"/>
        <v>0.09999974755825723</v>
      </c>
      <c r="K165" s="327">
        <f t="shared" si="9"/>
        <v>59419.65</v>
      </c>
      <c r="L165" s="327">
        <f t="shared" si="10"/>
        <v>0.5184</v>
      </c>
      <c r="M165" s="327">
        <f t="shared" si="11"/>
        <v>59.419650000000004</v>
      </c>
    </row>
    <row r="166" spans="2:13" ht="11.25" customHeight="1" outlineLevel="6">
      <c r="B166" s="326" t="s">
        <v>387</v>
      </c>
      <c r="C166" s="327">
        <v>51381.6</v>
      </c>
      <c r="D166" s="327">
        <v>68509.2</v>
      </c>
      <c r="E166" s="327">
        <v>4671.04</v>
      </c>
      <c r="F166" s="332">
        <v>720</v>
      </c>
      <c r="G166" s="327">
        <v>17127.6</v>
      </c>
      <c r="H166" s="329">
        <v>25</v>
      </c>
      <c r="J166" s="327">
        <f t="shared" si="8"/>
        <v>0.09999965746503575</v>
      </c>
      <c r="K166" s="327">
        <f t="shared" si="9"/>
        <v>62281.11030314354</v>
      </c>
      <c r="L166" s="327">
        <f t="shared" si="10"/>
        <v>0.72</v>
      </c>
      <c r="M166" s="327">
        <f t="shared" si="11"/>
        <v>62.28111030314354</v>
      </c>
    </row>
    <row r="167" spans="2:13" ht="11.25" customHeight="1" outlineLevel="6">
      <c r="B167" s="326" t="s">
        <v>253</v>
      </c>
      <c r="C167" s="327">
        <v>298691.34</v>
      </c>
      <c r="D167" s="327">
        <v>298691.34</v>
      </c>
      <c r="E167" s="327">
        <v>27153.75</v>
      </c>
      <c r="F167" s="328">
        <v>4309.2</v>
      </c>
      <c r="G167" s="331"/>
      <c r="H167" s="331"/>
      <c r="J167" s="327">
        <f t="shared" si="8"/>
        <v>0.09999996685541769</v>
      </c>
      <c r="K167" s="327">
        <f t="shared" si="9"/>
        <v>271537.59</v>
      </c>
      <c r="L167" s="327">
        <f t="shared" si="10"/>
        <v>4.3092</v>
      </c>
      <c r="M167" s="327">
        <f t="shared" si="11"/>
        <v>271.53759</v>
      </c>
    </row>
    <row r="168" spans="2:13" ht="11.25" customHeight="1" outlineLevel="6">
      <c r="B168" s="326" t="s">
        <v>149</v>
      </c>
      <c r="C168" s="329">
        <v>580.5</v>
      </c>
      <c r="D168" s="329">
        <v>580.5</v>
      </c>
      <c r="E168" s="329">
        <v>52.77</v>
      </c>
      <c r="F168" s="332">
        <v>5.4</v>
      </c>
      <c r="G168" s="331"/>
      <c r="H168" s="331"/>
      <c r="J168" s="327">
        <f t="shared" si="8"/>
        <v>0.09999431527485646</v>
      </c>
      <c r="K168" s="327">
        <f t="shared" si="9"/>
        <v>527.73</v>
      </c>
      <c r="L168" s="327">
        <f t="shared" si="10"/>
        <v>0.0054</v>
      </c>
      <c r="M168" s="327">
        <f t="shared" si="11"/>
        <v>0.52773</v>
      </c>
    </row>
    <row r="169" spans="10:13" ht="4.5" customHeight="1" outlineLevel="4">
      <c r="J169" s="315" t="e">
        <f t="shared" si="8"/>
        <v>#DIV/0!</v>
      </c>
      <c r="K169" s="315" t="e">
        <f t="shared" si="9"/>
        <v>#DIV/0!</v>
      </c>
      <c r="L169" s="315">
        <f t="shared" si="10"/>
        <v>0</v>
      </c>
      <c r="M169" s="315" t="e">
        <f t="shared" si="11"/>
        <v>#DIV/0!</v>
      </c>
    </row>
    <row r="170" spans="2:13" ht="11.25" customHeight="1" outlineLevel="4">
      <c r="B170" s="322" t="s">
        <v>15</v>
      </c>
      <c r="C170" s="317">
        <v>1021253.32</v>
      </c>
      <c r="D170" s="317">
        <v>1094288</v>
      </c>
      <c r="E170" s="317">
        <v>92841.2</v>
      </c>
      <c r="F170" s="318">
        <v>14060</v>
      </c>
      <c r="G170" s="317">
        <v>73034.68</v>
      </c>
      <c r="H170" s="340">
        <v>6.67</v>
      </c>
      <c r="J170" s="317">
        <f t="shared" si="8"/>
        <v>0.09999998707470557</v>
      </c>
      <c r="K170" s="317">
        <f t="shared" si="9"/>
        <v>994807.2844165247</v>
      </c>
      <c r="L170" s="317">
        <f t="shared" si="10"/>
        <v>14.06</v>
      </c>
      <c r="M170" s="317">
        <f t="shared" si="11"/>
        <v>994.8072844165247</v>
      </c>
    </row>
    <row r="171" spans="2:13" ht="11.25" customHeight="1" outlineLevel="5">
      <c r="B171" s="338" t="s">
        <v>144</v>
      </c>
      <c r="C171" s="324">
        <v>1021253.32</v>
      </c>
      <c r="D171" s="324">
        <v>1094288</v>
      </c>
      <c r="E171" s="324">
        <v>92841.2</v>
      </c>
      <c r="F171" s="325">
        <v>14060</v>
      </c>
      <c r="G171" s="324">
        <v>73034.68</v>
      </c>
      <c r="H171" s="341">
        <v>6.67</v>
      </c>
      <c r="J171" s="324">
        <f t="shared" si="8"/>
        <v>0.09999998707470557</v>
      </c>
      <c r="K171" s="324">
        <f t="shared" si="9"/>
        <v>994807.2844165247</v>
      </c>
      <c r="L171" s="339">
        <f t="shared" si="10"/>
        <v>14.06</v>
      </c>
      <c r="M171" s="339">
        <f t="shared" si="11"/>
        <v>994.8072844165247</v>
      </c>
    </row>
    <row r="172" spans="2:13" ht="11.25" customHeight="1" outlineLevel="6">
      <c r="B172" s="326" t="s">
        <v>156</v>
      </c>
      <c r="C172" s="327">
        <v>369088.84</v>
      </c>
      <c r="D172" s="327">
        <v>442123.52</v>
      </c>
      <c r="E172" s="327">
        <v>33553.52</v>
      </c>
      <c r="F172" s="328">
        <v>4556</v>
      </c>
      <c r="G172" s="327">
        <v>73034.68</v>
      </c>
      <c r="H172" s="329">
        <v>16.52</v>
      </c>
      <c r="J172" s="327">
        <f t="shared" si="8"/>
        <v>0.09999996423625386</v>
      </c>
      <c r="K172" s="327">
        <f t="shared" si="9"/>
        <v>401930.48579503625</v>
      </c>
      <c r="L172" s="327">
        <f t="shared" si="10"/>
        <v>4.556</v>
      </c>
      <c r="M172" s="327">
        <f t="shared" si="11"/>
        <v>401.93048579503625</v>
      </c>
    </row>
    <row r="173" spans="2:13" ht="11.25" customHeight="1" outlineLevel="6">
      <c r="B173" s="326" t="s">
        <v>167</v>
      </c>
      <c r="C173" s="327">
        <v>652164.48</v>
      </c>
      <c r="D173" s="327">
        <v>652164.48</v>
      </c>
      <c r="E173" s="327">
        <v>59287.68</v>
      </c>
      <c r="F173" s="328">
        <v>9504</v>
      </c>
      <c r="G173" s="331"/>
      <c r="H173" s="331"/>
      <c r="J173" s="327">
        <f t="shared" si="8"/>
        <v>0.1</v>
      </c>
      <c r="K173" s="327">
        <f t="shared" si="9"/>
        <v>592876.7999999999</v>
      </c>
      <c r="L173" s="327">
        <f t="shared" si="10"/>
        <v>9.504</v>
      </c>
      <c r="M173" s="327">
        <f t="shared" si="11"/>
        <v>592.8767999999999</v>
      </c>
    </row>
    <row r="174" spans="10:13" ht="4.5" customHeight="1" outlineLevel="2">
      <c r="J174" s="315" t="e">
        <f t="shared" si="8"/>
        <v>#DIV/0!</v>
      </c>
      <c r="K174" s="315" t="e">
        <f t="shared" si="9"/>
        <v>#DIV/0!</v>
      </c>
      <c r="L174" s="315">
        <f t="shared" si="10"/>
        <v>0</v>
      </c>
      <c r="M174" s="315" t="e">
        <f t="shared" si="11"/>
        <v>#DIV/0!</v>
      </c>
    </row>
    <row r="175" spans="2:13" ht="11.25" customHeight="1" outlineLevel="2">
      <c r="B175" s="320" t="s">
        <v>87</v>
      </c>
      <c r="C175" s="317">
        <v>28702158.3</v>
      </c>
      <c r="D175" s="317">
        <v>33447621.41</v>
      </c>
      <c r="E175" s="317">
        <v>2609287.69</v>
      </c>
      <c r="F175" s="318">
        <v>390129</v>
      </c>
      <c r="G175" s="317">
        <v>4745463.11</v>
      </c>
      <c r="H175" s="340">
        <v>14.19</v>
      </c>
      <c r="J175" s="317">
        <f t="shared" si="8"/>
        <v>0.10000002410620162</v>
      </c>
      <c r="K175" s="317">
        <f t="shared" si="9"/>
        <v>30406927.88818588</v>
      </c>
      <c r="L175" s="317">
        <f t="shared" si="10"/>
        <v>390.129</v>
      </c>
      <c r="M175" s="317">
        <f t="shared" si="11"/>
        <v>30406.92788818588</v>
      </c>
    </row>
    <row r="176" spans="10:13" ht="4.5" customHeight="1" outlineLevel="3">
      <c r="J176" s="315" t="e">
        <f t="shared" si="8"/>
        <v>#DIV/0!</v>
      </c>
      <c r="K176" s="315" t="e">
        <f t="shared" si="9"/>
        <v>#DIV/0!</v>
      </c>
      <c r="L176" s="315">
        <f t="shared" si="10"/>
        <v>0</v>
      </c>
      <c r="M176" s="315" t="e">
        <f t="shared" si="11"/>
        <v>#DIV/0!</v>
      </c>
    </row>
    <row r="177" spans="2:13" ht="11.25" customHeight="1" outlineLevel="3">
      <c r="B177" s="321" t="s">
        <v>153</v>
      </c>
      <c r="C177" s="317">
        <v>8429793.56</v>
      </c>
      <c r="D177" s="317">
        <v>9853611.33</v>
      </c>
      <c r="E177" s="317">
        <v>766344.75</v>
      </c>
      <c r="F177" s="318">
        <v>110281.8</v>
      </c>
      <c r="G177" s="317">
        <v>1423817.77</v>
      </c>
      <c r="H177" s="340">
        <v>14.45</v>
      </c>
      <c r="J177" s="317">
        <f t="shared" si="8"/>
        <v>0.09999998290586871</v>
      </c>
      <c r="K177" s="317">
        <f t="shared" si="9"/>
        <v>8957828.621023908</v>
      </c>
      <c r="L177" s="317">
        <f t="shared" si="10"/>
        <v>110.2818</v>
      </c>
      <c r="M177" s="317">
        <f t="shared" si="11"/>
        <v>8957.828621023908</v>
      </c>
    </row>
    <row r="178" spans="10:13" ht="4.5" customHeight="1" outlineLevel="4">
      <c r="J178" s="315" t="e">
        <f t="shared" si="8"/>
        <v>#DIV/0!</v>
      </c>
      <c r="K178" s="315" t="e">
        <f t="shared" si="9"/>
        <v>#DIV/0!</v>
      </c>
      <c r="L178" s="315">
        <f t="shared" si="10"/>
        <v>0</v>
      </c>
      <c r="M178" s="315" t="e">
        <f t="shared" si="11"/>
        <v>#DIV/0!</v>
      </c>
    </row>
    <row r="179" spans="2:13" ht="11.25" customHeight="1" outlineLevel="4">
      <c r="B179" s="322" t="s">
        <v>154</v>
      </c>
      <c r="C179" s="317">
        <v>38944.47</v>
      </c>
      <c r="D179" s="317">
        <v>47319.96</v>
      </c>
      <c r="E179" s="317">
        <v>3540.4</v>
      </c>
      <c r="F179" s="337">
        <v>399</v>
      </c>
      <c r="G179" s="317">
        <v>8375.49</v>
      </c>
      <c r="H179" s="340">
        <v>17.7</v>
      </c>
      <c r="J179" s="317">
        <f t="shared" si="8"/>
        <v>0.09999980228261893</v>
      </c>
      <c r="K179" s="317">
        <f t="shared" si="9"/>
        <v>43018.15318676053</v>
      </c>
      <c r="L179" s="317">
        <f t="shared" si="10"/>
        <v>0.399</v>
      </c>
      <c r="M179" s="317">
        <f t="shared" si="11"/>
        <v>43.01815318676053</v>
      </c>
    </row>
    <row r="180" spans="2:13" ht="11.25" customHeight="1" outlineLevel="5">
      <c r="B180" s="347" t="s">
        <v>180</v>
      </c>
      <c r="C180" s="324">
        <v>38944.47</v>
      </c>
      <c r="D180" s="324">
        <v>47319.96</v>
      </c>
      <c r="E180" s="324">
        <v>3540.4</v>
      </c>
      <c r="F180" s="342">
        <v>399</v>
      </c>
      <c r="G180" s="324">
        <v>8375.49</v>
      </c>
      <c r="H180" s="341">
        <v>17.7</v>
      </c>
      <c r="J180" s="324">
        <f t="shared" si="8"/>
        <v>0.09999980228261893</v>
      </c>
      <c r="K180" s="324">
        <f t="shared" si="9"/>
        <v>43018.15318676053</v>
      </c>
      <c r="L180" s="349">
        <f t="shared" si="10"/>
        <v>0.399</v>
      </c>
      <c r="M180" s="349">
        <f t="shared" si="11"/>
        <v>43.01815318676053</v>
      </c>
    </row>
    <row r="181" spans="2:13" ht="11.25" customHeight="1" outlineLevel="6">
      <c r="B181" s="326" t="s">
        <v>195</v>
      </c>
      <c r="C181" s="327">
        <v>38944.47</v>
      </c>
      <c r="D181" s="327">
        <v>47319.96</v>
      </c>
      <c r="E181" s="327">
        <v>3540.4</v>
      </c>
      <c r="F181" s="332">
        <v>399</v>
      </c>
      <c r="G181" s="327">
        <v>8375.49</v>
      </c>
      <c r="H181" s="329">
        <v>17.7</v>
      </c>
      <c r="J181" s="327">
        <f t="shared" si="8"/>
        <v>0.09999980228261893</v>
      </c>
      <c r="K181" s="327">
        <f t="shared" si="9"/>
        <v>43018.15318676053</v>
      </c>
      <c r="L181" s="327">
        <f t="shared" si="10"/>
        <v>0.399</v>
      </c>
      <c r="M181" s="327">
        <f t="shared" si="11"/>
        <v>43.01815318676053</v>
      </c>
    </row>
    <row r="182" spans="10:13" ht="4.5" customHeight="1" outlineLevel="4">
      <c r="J182" s="315" t="e">
        <f t="shared" si="8"/>
        <v>#DIV/0!</v>
      </c>
      <c r="K182" s="315" t="e">
        <f t="shared" si="9"/>
        <v>#DIV/0!</v>
      </c>
      <c r="L182" s="315">
        <f t="shared" si="10"/>
        <v>0</v>
      </c>
      <c r="M182" s="315" t="e">
        <f t="shared" si="11"/>
        <v>#DIV/0!</v>
      </c>
    </row>
    <row r="183" spans="2:13" ht="11.25" customHeight="1" outlineLevel="4">
      <c r="B183" s="322" t="s">
        <v>38</v>
      </c>
      <c r="C183" s="317">
        <v>2084383.74</v>
      </c>
      <c r="D183" s="317">
        <v>2440523.22</v>
      </c>
      <c r="E183" s="317">
        <v>189489.42</v>
      </c>
      <c r="F183" s="318">
        <v>25906.8</v>
      </c>
      <c r="G183" s="317">
        <v>356139.48</v>
      </c>
      <c r="H183" s="340">
        <v>14.59</v>
      </c>
      <c r="J183" s="317">
        <f t="shared" si="8"/>
        <v>0.099999993667193</v>
      </c>
      <c r="K183" s="317">
        <f t="shared" si="9"/>
        <v>2218657.4855003</v>
      </c>
      <c r="L183" s="317">
        <f t="shared" si="10"/>
        <v>25.9068</v>
      </c>
      <c r="M183" s="317">
        <f t="shared" si="11"/>
        <v>2218.6574855003</v>
      </c>
    </row>
    <row r="184" spans="2:13" ht="11.25" customHeight="1" outlineLevel="5">
      <c r="B184" s="347" t="s">
        <v>180</v>
      </c>
      <c r="C184" s="324">
        <v>1525190.22</v>
      </c>
      <c r="D184" s="324">
        <v>1853218.08</v>
      </c>
      <c r="E184" s="324">
        <v>138653.64</v>
      </c>
      <c r="F184" s="325">
        <v>19033.2</v>
      </c>
      <c r="G184" s="324">
        <v>328027.86</v>
      </c>
      <c r="H184" s="341">
        <v>17.7</v>
      </c>
      <c r="J184" s="324">
        <f t="shared" si="8"/>
        <v>0.0999999870180129</v>
      </c>
      <c r="K184" s="324">
        <f t="shared" si="9"/>
        <v>1684743.7289739286</v>
      </c>
      <c r="L184" s="349">
        <f t="shared" si="10"/>
        <v>19.0332</v>
      </c>
      <c r="M184" s="349">
        <f t="shared" si="11"/>
        <v>1684.7437289739287</v>
      </c>
    </row>
    <row r="185" spans="2:13" ht="11.25" customHeight="1" outlineLevel="6">
      <c r="B185" s="326" t="s">
        <v>195</v>
      </c>
      <c r="C185" s="327">
        <v>1525190.22</v>
      </c>
      <c r="D185" s="327">
        <v>1853218.08</v>
      </c>
      <c r="E185" s="327">
        <v>138653.64</v>
      </c>
      <c r="F185" s="328">
        <v>19033.2</v>
      </c>
      <c r="G185" s="327">
        <v>328027.86</v>
      </c>
      <c r="H185" s="329">
        <v>17.7</v>
      </c>
      <c r="J185" s="327">
        <f t="shared" si="8"/>
        <v>0.0999999870180129</v>
      </c>
      <c r="K185" s="327">
        <f t="shared" si="9"/>
        <v>1684743.7289739286</v>
      </c>
      <c r="L185" s="327">
        <f t="shared" si="10"/>
        <v>19.0332</v>
      </c>
      <c r="M185" s="327">
        <f t="shared" si="11"/>
        <v>1684.7437289739287</v>
      </c>
    </row>
    <row r="186" spans="2:13" ht="11.25" customHeight="1" outlineLevel="5">
      <c r="B186" s="338" t="s">
        <v>144</v>
      </c>
      <c r="C186" s="324">
        <v>559193.52</v>
      </c>
      <c r="D186" s="324">
        <v>587305.14</v>
      </c>
      <c r="E186" s="324">
        <v>50835.78</v>
      </c>
      <c r="F186" s="325">
        <v>6873.6</v>
      </c>
      <c r="G186" s="324">
        <v>28111.62</v>
      </c>
      <c r="H186" s="341">
        <v>4.79</v>
      </c>
      <c r="J186" s="324">
        <f t="shared" si="8"/>
        <v>0.10000001180271201</v>
      </c>
      <c r="K186" s="324">
        <f t="shared" si="9"/>
        <v>533913.7579076088</v>
      </c>
      <c r="L186" s="339">
        <f t="shared" si="10"/>
        <v>6.873600000000001</v>
      </c>
      <c r="M186" s="339">
        <f t="shared" si="11"/>
        <v>533.9137579076088</v>
      </c>
    </row>
    <row r="187" spans="2:13" ht="11.25" customHeight="1" outlineLevel="6">
      <c r="B187" s="326" t="s">
        <v>158</v>
      </c>
      <c r="C187" s="327">
        <v>534132.12</v>
      </c>
      <c r="D187" s="327">
        <v>562243.74</v>
      </c>
      <c r="E187" s="327">
        <v>48557.47</v>
      </c>
      <c r="F187" s="328">
        <v>6690</v>
      </c>
      <c r="G187" s="327">
        <v>28111.62</v>
      </c>
      <c r="H187" s="329">
        <v>5</v>
      </c>
      <c r="J187" s="327">
        <f t="shared" si="8"/>
        <v>0.1000000102970779</v>
      </c>
      <c r="K187" s="327">
        <f t="shared" si="9"/>
        <v>511130.6679425888</v>
      </c>
      <c r="L187" s="327">
        <f t="shared" si="10"/>
        <v>6.69</v>
      </c>
      <c r="M187" s="327">
        <f t="shared" si="11"/>
        <v>511.1306679425888</v>
      </c>
    </row>
    <row r="188" spans="2:13" ht="11.25" customHeight="1" outlineLevel="6">
      <c r="B188" s="326" t="s">
        <v>300</v>
      </c>
      <c r="C188" s="327">
        <v>25061.4</v>
      </c>
      <c r="D188" s="327">
        <v>25061.4</v>
      </c>
      <c r="E188" s="327">
        <v>2278.31</v>
      </c>
      <c r="F188" s="332">
        <v>183.6</v>
      </c>
      <c r="G188" s="331"/>
      <c r="H188" s="331"/>
      <c r="J188" s="327">
        <f t="shared" si="8"/>
        <v>0.1000000438922025</v>
      </c>
      <c r="K188" s="327">
        <f t="shared" si="9"/>
        <v>22783.090000000004</v>
      </c>
      <c r="L188" s="327">
        <f t="shared" si="10"/>
        <v>0.18359999999999999</v>
      </c>
      <c r="M188" s="327">
        <f t="shared" si="11"/>
        <v>22.783090000000005</v>
      </c>
    </row>
    <row r="189" spans="10:13" ht="4.5" customHeight="1" outlineLevel="4">
      <c r="J189" s="315" t="e">
        <f t="shared" si="8"/>
        <v>#DIV/0!</v>
      </c>
      <c r="K189" s="315" t="e">
        <f t="shared" si="9"/>
        <v>#DIV/0!</v>
      </c>
      <c r="L189" s="315">
        <f t="shared" si="10"/>
        <v>0</v>
      </c>
      <c r="M189" s="315" t="e">
        <f t="shared" si="11"/>
        <v>#DIV/0!</v>
      </c>
    </row>
    <row r="190" spans="2:13" ht="11.25" customHeight="1" outlineLevel="4">
      <c r="B190" s="322" t="s">
        <v>88</v>
      </c>
      <c r="C190" s="317">
        <v>4117768.04</v>
      </c>
      <c r="D190" s="317">
        <v>4994787.75</v>
      </c>
      <c r="E190" s="317">
        <v>374342.5</v>
      </c>
      <c r="F190" s="318">
        <v>57112.8</v>
      </c>
      <c r="G190" s="317">
        <v>877019.71</v>
      </c>
      <c r="H190" s="340">
        <v>17.56</v>
      </c>
      <c r="J190" s="317">
        <f t="shared" si="8"/>
        <v>0.09999998557470974</v>
      </c>
      <c r="K190" s="317">
        <f t="shared" si="9"/>
        <v>4540716.195910135</v>
      </c>
      <c r="L190" s="317">
        <f>F190/$J$1-L194</f>
        <v>24.2526</v>
      </c>
      <c r="M190" s="317">
        <f>K190/$J$1-M194</f>
        <v>2076.5475970525795</v>
      </c>
    </row>
    <row r="191" spans="2:13" ht="11.25" customHeight="1" outlineLevel="5">
      <c r="B191" s="347" t="s">
        <v>180</v>
      </c>
      <c r="C191" s="324">
        <v>1042297.2</v>
      </c>
      <c r="D191" s="324">
        <v>1298441.19</v>
      </c>
      <c r="E191" s="324">
        <v>94754.26</v>
      </c>
      <c r="F191" s="325">
        <v>13311</v>
      </c>
      <c r="G191" s="324">
        <v>256143.99</v>
      </c>
      <c r="H191" s="341">
        <v>19.73</v>
      </c>
      <c r="J191" s="324">
        <f t="shared" si="8"/>
        <v>0.09999996411772115</v>
      </c>
      <c r="K191" s="324">
        <f t="shared" si="9"/>
        <v>1180401.1203231656</v>
      </c>
      <c r="L191" s="349">
        <f t="shared" si="10"/>
        <v>13.311</v>
      </c>
      <c r="M191" s="349">
        <f t="shared" si="11"/>
        <v>1180.4011203231655</v>
      </c>
    </row>
    <row r="192" spans="2:13" ht="11.25" customHeight="1" outlineLevel="6">
      <c r="B192" s="326" t="s">
        <v>315</v>
      </c>
      <c r="C192" s="327">
        <v>464583.93</v>
      </c>
      <c r="D192" s="327">
        <v>595609.8</v>
      </c>
      <c r="E192" s="327">
        <v>42234.9</v>
      </c>
      <c r="F192" s="328">
        <v>6140.4</v>
      </c>
      <c r="G192" s="327">
        <v>131025.87</v>
      </c>
      <c r="H192" s="329">
        <v>22</v>
      </c>
      <c r="J192" s="327">
        <f t="shared" si="8"/>
        <v>0.09999999289687017</v>
      </c>
      <c r="K192" s="327">
        <f t="shared" si="9"/>
        <v>541463.4580418956</v>
      </c>
      <c r="L192" s="327">
        <f t="shared" si="10"/>
        <v>6.1404</v>
      </c>
      <c r="M192" s="327">
        <f t="shared" si="11"/>
        <v>541.4634580418956</v>
      </c>
    </row>
    <row r="193" spans="2:13" ht="11.25" customHeight="1" outlineLevel="6">
      <c r="B193" s="326" t="s">
        <v>195</v>
      </c>
      <c r="C193" s="327">
        <v>577713.27</v>
      </c>
      <c r="D193" s="327">
        <v>702831.39</v>
      </c>
      <c r="E193" s="327">
        <v>52519.36</v>
      </c>
      <c r="F193" s="328">
        <v>7170.6</v>
      </c>
      <c r="G193" s="327">
        <v>125118.12</v>
      </c>
      <c r="H193" s="329">
        <v>17.8</v>
      </c>
      <c r="J193" s="327">
        <f t="shared" si="8"/>
        <v>0.09999994097418227</v>
      </c>
      <c r="K193" s="327">
        <f t="shared" si="9"/>
        <v>638937.6615580163</v>
      </c>
      <c r="L193" s="327">
        <f t="shared" si="10"/>
        <v>7.1706</v>
      </c>
      <c r="M193" s="327">
        <f t="shared" si="11"/>
        <v>638.9376615580163</v>
      </c>
    </row>
    <row r="194" spans="2:13" ht="11.25" customHeight="1" outlineLevel="5">
      <c r="B194" s="334" t="s">
        <v>143</v>
      </c>
      <c r="C194" s="324">
        <v>2168842.7</v>
      </c>
      <c r="D194" s="324">
        <v>2710585.42</v>
      </c>
      <c r="E194" s="324">
        <v>197167.49</v>
      </c>
      <c r="F194" s="325">
        <v>32860.2</v>
      </c>
      <c r="G194" s="324">
        <v>541742.72</v>
      </c>
      <c r="H194" s="341">
        <v>19.99</v>
      </c>
      <c r="J194" s="324">
        <f t="shared" si="8"/>
        <v>0.09999998427732931</v>
      </c>
      <c r="K194" s="324">
        <f t="shared" si="9"/>
        <v>2464168.5988575555</v>
      </c>
      <c r="L194" s="335">
        <f t="shared" si="10"/>
        <v>32.8602</v>
      </c>
      <c r="M194" s="335">
        <f t="shared" si="11"/>
        <v>2464.1685988575555</v>
      </c>
    </row>
    <row r="195" spans="2:13" ht="11.25" customHeight="1" outlineLevel="6">
      <c r="B195" s="326" t="s">
        <v>184</v>
      </c>
      <c r="C195" s="327">
        <v>1269294.12</v>
      </c>
      <c r="D195" s="327">
        <v>1635357.3</v>
      </c>
      <c r="E195" s="327">
        <v>115390.38</v>
      </c>
      <c r="F195" s="328">
        <v>20102.4</v>
      </c>
      <c r="G195" s="327">
        <v>366063.18</v>
      </c>
      <c r="H195" s="329">
        <v>22.38</v>
      </c>
      <c r="J195" s="327">
        <f t="shared" si="8"/>
        <v>0.10000000519974048</v>
      </c>
      <c r="K195" s="327">
        <f t="shared" si="9"/>
        <v>1486688.4475178237</v>
      </c>
      <c r="L195" s="327">
        <f t="shared" si="10"/>
        <v>20.102400000000003</v>
      </c>
      <c r="M195" s="327">
        <f t="shared" si="11"/>
        <v>1486.6884475178238</v>
      </c>
    </row>
    <row r="196" spans="2:13" ht="11.25" customHeight="1" outlineLevel="6">
      <c r="B196" s="326" t="s">
        <v>105</v>
      </c>
      <c r="C196" s="327">
        <v>899548.58</v>
      </c>
      <c r="D196" s="327">
        <v>1075228.12</v>
      </c>
      <c r="E196" s="327">
        <v>81777.11</v>
      </c>
      <c r="F196" s="328">
        <v>12757.8</v>
      </c>
      <c r="G196" s="327">
        <v>175679.54</v>
      </c>
      <c r="H196" s="329">
        <v>16.34</v>
      </c>
      <c r="J196" s="327">
        <f t="shared" si="8"/>
        <v>0.0999999547550858</v>
      </c>
      <c r="K196" s="327">
        <f t="shared" si="9"/>
        <v>977480.1492963687</v>
      </c>
      <c r="L196" s="327">
        <f t="shared" si="10"/>
        <v>12.7578</v>
      </c>
      <c r="M196" s="327">
        <f t="shared" si="11"/>
        <v>977.4801492963687</v>
      </c>
    </row>
    <row r="197" spans="2:13" ht="11.25" customHeight="1" outlineLevel="5">
      <c r="B197" s="338" t="s">
        <v>144</v>
      </c>
      <c r="C197" s="324">
        <v>906628.14</v>
      </c>
      <c r="D197" s="324">
        <v>985761.14</v>
      </c>
      <c r="E197" s="324">
        <v>82420.75</v>
      </c>
      <c r="F197" s="325">
        <v>10941.6</v>
      </c>
      <c r="G197" s="324">
        <v>79133</v>
      </c>
      <c r="H197" s="341">
        <v>8.03</v>
      </c>
      <c r="J197" s="324">
        <f t="shared" si="8"/>
        <v>0.1000000133461555</v>
      </c>
      <c r="K197" s="324">
        <f t="shared" si="9"/>
        <v>896146.4800362634</v>
      </c>
      <c r="L197" s="339">
        <f t="shared" si="10"/>
        <v>10.941600000000001</v>
      </c>
      <c r="M197" s="339">
        <f t="shared" si="11"/>
        <v>896.1464800362634</v>
      </c>
    </row>
    <row r="198" spans="2:13" ht="11.25" customHeight="1" outlineLevel="6">
      <c r="B198" s="326" t="s">
        <v>276</v>
      </c>
      <c r="C198" s="327">
        <v>591134.94</v>
      </c>
      <c r="D198" s="327">
        <v>670267.94</v>
      </c>
      <c r="E198" s="327">
        <v>53739.54</v>
      </c>
      <c r="F198" s="328">
        <v>7443.6</v>
      </c>
      <c r="G198" s="327">
        <v>79133</v>
      </c>
      <c r="H198" s="329">
        <v>11.81</v>
      </c>
      <c r="J198" s="327">
        <f t="shared" si="8"/>
        <v>0.10000000000000002</v>
      </c>
      <c r="K198" s="327">
        <f t="shared" si="9"/>
        <v>609334.4909090908</v>
      </c>
      <c r="L198" s="327">
        <f t="shared" si="10"/>
        <v>7.4436</v>
      </c>
      <c r="M198" s="327">
        <f t="shared" si="11"/>
        <v>609.3344909090908</v>
      </c>
    </row>
    <row r="199" spans="2:13" ht="11.25" customHeight="1" outlineLevel="6">
      <c r="B199" s="326" t="s">
        <v>263</v>
      </c>
      <c r="C199" s="327">
        <v>90552</v>
      </c>
      <c r="D199" s="327">
        <v>90552</v>
      </c>
      <c r="E199" s="327">
        <v>8232</v>
      </c>
      <c r="F199" s="328">
        <v>1200</v>
      </c>
      <c r="G199" s="331"/>
      <c r="H199" s="331"/>
      <c r="J199" s="327">
        <f aca="true" t="shared" si="12" ref="J199:J262">E199/(C199-E199)</f>
        <v>0.1</v>
      </c>
      <c r="K199" s="327">
        <f aca="true" t="shared" si="13" ref="K199:K262">D199/(1+J199)</f>
        <v>82320</v>
      </c>
      <c r="L199" s="327">
        <f aca="true" t="shared" si="14" ref="L199:L262">F199/$J$1</f>
        <v>1.2</v>
      </c>
      <c r="M199" s="327">
        <f aca="true" t="shared" si="15" ref="M199:M262">K199/$J$1</f>
        <v>82.32</v>
      </c>
    </row>
    <row r="200" spans="2:13" ht="11.25" customHeight="1" outlineLevel="6">
      <c r="B200" s="326" t="s">
        <v>215</v>
      </c>
      <c r="C200" s="327">
        <v>224941.2</v>
      </c>
      <c r="D200" s="327">
        <v>224941.2</v>
      </c>
      <c r="E200" s="327">
        <v>20449.21</v>
      </c>
      <c r="F200" s="328">
        <v>2298</v>
      </c>
      <c r="G200" s="331"/>
      <c r="H200" s="331"/>
      <c r="J200" s="327">
        <f t="shared" si="12"/>
        <v>0.10000005379183799</v>
      </c>
      <c r="K200" s="327">
        <f t="shared" si="13"/>
        <v>204491.99000000002</v>
      </c>
      <c r="L200" s="327">
        <f t="shared" si="14"/>
        <v>2.298</v>
      </c>
      <c r="M200" s="327">
        <f t="shared" si="15"/>
        <v>204.49199000000002</v>
      </c>
    </row>
    <row r="201" spans="10:13" ht="4.5" customHeight="1" outlineLevel="4">
      <c r="J201" s="315" t="e">
        <f t="shared" si="12"/>
        <v>#DIV/0!</v>
      </c>
      <c r="K201" s="315" t="e">
        <f t="shared" si="13"/>
        <v>#DIV/0!</v>
      </c>
      <c r="L201" s="315">
        <f t="shared" si="14"/>
        <v>0</v>
      </c>
      <c r="M201" s="315" t="e">
        <f t="shared" si="15"/>
        <v>#DIV/0!</v>
      </c>
    </row>
    <row r="202" spans="2:13" ht="11.25" customHeight="1" outlineLevel="4">
      <c r="B202" s="322" t="s">
        <v>39</v>
      </c>
      <c r="C202" s="317">
        <v>1975198.8</v>
      </c>
      <c r="D202" s="317">
        <v>2113939.68</v>
      </c>
      <c r="E202" s="317">
        <v>179563.51</v>
      </c>
      <c r="F202" s="318">
        <v>24172.8</v>
      </c>
      <c r="G202" s="317">
        <v>138740.88</v>
      </c>
      <c r="H202" s="340">
        <v>6.56</v>
      </c>
      <c r="J202" s="317">
        <f t="shared" si="12"/>
        <v>0.09999998941878671</v>
      </c>
      <c r="K202" s="317">
        <f t="shared" si="13"/>
        <v>1921763.3639405349</v>
      </c>
      <c r="L202" s="317">
        <f t="shared" si="14"/>
        <v>24.1728</v>
      </c>
      <c r="M202" s="317">
        <f t="shared" si="15"/>
        <v>1921.7633639405349</v>
      </c>
    </row>
    <row r="203" spans="2:13" ht="11.25" customHeight="1" outlineLevel="5">
      <c r="B203" s="347" t="s">
        <v>180</v>
      </c>
      <c r="C203" s="324">
        <v>260690.4</v>
      </c>
      <c r="D203" s="324">
        <v>316755.36</v>
      </c>
      <c r="E203" s="324">
        <v>23699.11</v>
      </c>
      <c r="F203" s="325">
        <v>3142.8</v>
      </c>
      <c r="G203" s="324">
        <v>56064.96</v>
      </c>
      <c r="H203" s="341">
        <v>17.7</v>
      </c>
      <c r="J203" s="324">
        <f t="shared" si="12"/>
        <v>0.09999991982827725</v>
      </c>
      <c r="K203" s="324">
        <f t="shared" si="13"/>
        <v>287959.4391692766</v>
      </c>
      <c r="L203" s="349">
        <f t="shared" si="14"/>
        <v>3.1428000000000003</v>
      </c>
      <c r="M203" s="349">
        <f t="shared" si="15"/>
        <v>287.9594391692766</v>
      </c>
    </row>
    <row r="204" spans="2:13" ht="11.25" customHeight="1" outlineLevel="6">
      <c r="B204" s="326" t="s">
        <v>195</v>
      </c>
      <c r="C204" s="327">
        <v>260690.4</v>
      </c>
      <c r="D204" s="327">
        <v>316755.36</v>
      </c>
      <c r="E204" s="327">
        <v>23699.11</v>
      </c>
      <c r="F204" s="328">
        <v>3142.8</v>
      </c>
      <c r="G204" s="327">
        <v>56064.96</v>
      </c>
      <c r="H204" s="329">
        <v>17.7</v>
      </c>
      <c r="J204" s="327">
        <f t="shared" si="12"/>
        <v>0.09999991982827725</v>
      </c>
      <c r="K204" s="327">
        <f t="shared" si="13"/>
        <v>287959.4391692766</v>
      </c>
      <c r="L204" s="327">
        <f t="shared" si="14"/>
        <v>3.1428000000000003</v>
      </c>
      <c r="M204" s="327">
        <f t="shared" si="15"/>
        <v>287.9594391692766</v>
      </c>
    </row>
    <row r="205" spans="2:13" ht="11.25" customHeight="1" outlineLevel="5">
      <c r="B205" s="338" t="s">
        <v>144</v>
      </c>
      <c r="C205" s="324">
        <v>1714508.4</v>
      </c>
      <c r="D205" s="324">
        <v>1797184.32</v>
      </c>
      <c r="E205" s="324">
        <v>155864.4</v>
      </c>
      <c r="F205" s="325">
        <v>21030</v>
      </c>
      <c r="G205" s="324">
        <v>82675.92</v>
      </c>
      <c r="H205" s="341">
        <v>4.6</v>
      </c>
      <c r="J205" s="324">
        <f t="shared" si="12"/>
        <v>0.09999999999999999</v>
      </c>
      <c r="K205" s="324">
        <f t="shared" si="13"/>
        <v>1633803.9272727272</v>
      </c>
      <c r="L205" s="339">
        <f t="shared" si="14"/>
        <v>21.03</v>
      </c>
      <c r="M205" s="339">
        <f t="shared" si="15"/>
        <v>1633.8039272727272</v>
      </c>
    </row>
    <row r="206" spans="2:13" ht="11.25" customHeight="1" outlineLevel="6">
      <c r="B206" s="326" t="s">
        <v>158</v>
      </c>
      <c r="C206" s="327">
        <v>1570885.2</v>
      </c>
      <c r="D206" s="327">
        <v>1653561.12</v>
      </c>
      <c r="E206" s="327">
        <v>142807.74</v>
      </c>
      <c r="F206" s="328">
        <v>19320</v>
      </c>
      <c r="G206" s="327">
        <v>82675.92</v>
      </c>
      <c r="H206" s="329">
        <v>5</v>
      </c>
      <c r="J206" s="327">
        <f t="shared" si="12"/>
        <v>0.09999999579854722</v>
      </c>
      <c r="K206" s="327">
        <f t="shared" si="13"/>
        <v>1503237.387559801</v>
      </c>
      <c r="L206" s="327">
        <f t="shared" si="14"/>
        <v>19.32</v>
      </c>
      <c r="M206" s="327">
        <f t="shared" si="15"/>
        <v>1503.2373875598012</v>
      </c>
    </row>
    <row r="207" spans="2:13" ht="11.25" customHeight="1" outlineLevel="6">
      <c r="B207" s="326" t="s">
        <v>333</v>
      </c>
      <c r="C207" s="327">
        <v>143623.2</v>
      </c>
      <c r="D207" s="327">
        <v>143623.2</v>
      </c>
      <c r="E207" s="327">
        <v>13056.66</v>
      </c>
      <c r="F207" s="328">
        <v>1710</v>
      </c>
      <c r="G207" s="331"/>
      <c r="H207" s="331"/>
      <c r="J207" s="327">
        <f t="shared" si="12"/>
        <v>0.10000004595358045</v>
      </c>
      <c r="K207" s="327">
        <f t="shared" si="13"/>
        <v>130566.54000000002</v>
      </c>
      <c r="L207" s="327">
        <f t="shared" si="14"/>
        <v>1.71</v>
      </c>
      <c r="M207" s="327">
        <f t="shared" si="15"/>
        <v>130.56654000000003</v>
      </c>
    </row>
    <row r="208" spans="10:13" ht="4.5" customHeight="1" outlineLevel="4">
      <c r="J208" s="315" t="e">
        <f t="shared" si="12"/>
        <v>#DIV/0!</v>
      </c>
      <c r="K208" s="315" t="e">
        <f t="shared" si="13"/>
        <v>#DIV/0!</v>
      </c>
      <c r="L208" s="315">
        <f t="shared" si="14"/>
        <v>0</v>
      </c>
      <c r="M208" s="315" t="e">
        <f t="shared" si="15"/>
        <v>#DIV/0!</v>
      </c>
    </row>
    <row r="209" spans="2:13" ht="11.25" customHeight="1" outlineLevel="4">
      <c r="B209" s="322" t="s">
        <v>118</v>
      </c>
      <c r="C209" s="317">
        <v>213498.51</v>
      </c>
      <c r="D209" s="317">
        <v>257040.72</v>
      </c>
      <c r="E209" s="317">
        <v>19408.92</v>
      </c>
      <c r="F209" s="318">
        <v>2690.4</v>
      </c>
      <c r="G209" s="317">
        <v>43542.21</v>
      </c>
      <c r="H209" s="340">
        <v>16.94</v>
      </c>
      <c r="J209" s="317">
        <f t="shared" si="12"/>
        <v>0.0999997990618662</v>
      </c>
      <c r="K209" s="317">
        <f t="shared" si="13"/>
        <v>233673.42450354714</v>
      </c>
      <c r="L209" s="317">
        <f t="shared" si="14"/>
        <v>2.6904</v>
      </c>
      <c r="M209" s="317">
        <f t="shared" si="15"/>
        <v>233.67342450354715</v>
      </c>
    </row>
    <row r="210" spans="2:13" ht="11.25" customHeight="1" outlineLevel="5">
      <c r="B210" s="347" t="s">
        <v>180</v>
      </c>
      <c r="C210" s="324">
        <v>202455.63</v>
      </c>
      <c r="D210" s="324">
        <v>245997.84</v>
      </c>
      <c r="E210" s="324">
        <v>18405.03</v>
      </c>
      <c r="F210" s="325">
        <v>2572.2</v>
      </c>
      <c r="G210" s="324">
        <v>43542.21</v>
      </c>
      <c r="H210" s="341">
        <v>17.7</v>
      </c>
      <c r="J210" s="324">
        <f t="shared" si="12"/>
        <v>0.09999983700134636</v>
      </c>
      <c r="K210" s="324">
        <f t="shared" si="13"/>
        <v>223634.43313828317</v>
      </c>
      <c r="L210" s="349">
        <f t="shared" si="14"/>
        <v>2.5721999999999996</v>
      </c>
      <c r="M210" s="349">
        <f t="shared" si="15"/>
        <v>223.63443313828319</v>
      </c>
    </row>
    <row r="211" spans="2:13" ht="11.25" customHeight="1" outlineLevel="6">
      <c r="B211" s="326" t="s">
        <v>195</v>
      </c>
      <c r="C211" s="327">
        <v>202455.63</v>
      </c>
      <c r="D211" s="327">
        <v>245997.84</v>
      </c>
      <c r="E211" s="327">
        <v>18405.03</v>
      </c>
      <c r="F211" s="328">
        <v>2572.2</v>
      </c>
      <c r="G211" s="327">
        <v>43542.21</v>
      </c>
      <c r="H211" s="329">
        <v>17.7</v>
      </c>
      <c r="J211" s="327">
        <f t="shared" si="12"/>
        <v>0.09999983700134636</v>
      </c>
      <c r="K211" s="327">
        <f t="shared" si="13"/>
        <v>223634.43313828317</v>
      </c>
      <c r="L211" s="327">
        <f t="shared" si="14"/>
        <v>2.5721999999999996</v>
      </c>
      <c r="M211" s="327">
        <f t="shared" si="15"/>
        <v>223.63443313828319</v>
      </c>
    </row>
    <row r="212" spans="2:13" ht="11.25" customHeight="1" outlineLevel="5">
      <c r="B212" s="338" t="s">
        <v>144</v>
      </c>
      <c r="C212" s="324">
        <v>11042.88</v>
      </c>
      <c r="D212" s="324">
        <v>11042.88</v>
      </c>
      <c r="E212" s="324">
        <v>1003.89</v>
      </c>
      <c r="F212" s="342">
        <v>118.2</v>
      </c>
      <c r="G212" s="330"/>
      <c r="H212" s="330"/>
      <c r="J212" s="324">
        <f t="shared" si="12"/>
        <v>0.09999910349547116</v>
      </c>
      <c r="K212" s="324">
        <f t="shared" si="13"/>
        <v>10038.989999999998</v>
      </c>
      <c r="L212" s="339">
        <f t="shared" si="14"/>
        <v>0.1182</v>
      </c>
      <c r="M212" s="339">
        <f t="shared" si="15"/>
        <v>10.038989999999998</v>
      </c>
    </row>
    <row r="213" spans="2:13" ht="11.25" customHeight="1" outlineLevel="6">
      <c r="B213" s="326" t="s">
        <v>301</v>
      </c>
      <c r="C213" s="327">
        <v>11042.88</v>
      </c>
      <c r="D213" s="327">
        <v>11042.88</v>
      </c>
      <c r="E213" s="327">
        <v>1003.89</v>
      </c>
      <c r="F213" s="332">
        <v>118.2</v>
      </c>
      <c r="G213" s="331"/>
      <c r="H213" s="331"/>
      <c r="J213" s="327">
        <f t="shared" si="12"/>
        <v>0.09999910349547116</v>
      </c>
      <c r="K213" s="327">
        <f t="shared" si="13"/>
        <v>10038.989999999998</v>
      </c>
      <c r="L213" s="327">
        <f t="shared" si="14"/>
        <v>0.1182</v>
      </c>
      <c r="M213" s="327">
        <f t="shared" si="15"/>
        <v>10.038989999999998</v>
      </c>
    </row>
    <row r="214" spans="10:13" ht="4.5" customHeight="1" outlineLevel="3">
      <c r="J214" s="315" t="e">
        <f t="shared" si="12"/>
        <v>#DIV/0!</v>
      </c>
      <c r="K214" s="315" t="e">
        <f t="shared" si="13"/>
        <v>#DIV/0!</v>
      </c>
      <c r="L214" s="315">
        <f t="shared" si="14"/>
        <v>0</v>
      </c>
      <c r="M214" s="315" t="e">
        <f t="shared" si="15"/>
        <v>#DIV/0!</v>
      </c>
    </row>
    <row r="215" spans="2:13" ht="11.25" customHeight="1" outlineLevel="3">
      <c r="B215" s="321" t="s">
        <v>41</v>
      </c>
      <c r="C215" s="317">
        <v>5058829.74</v>
      </c>
      <c r="D215" s="317">
        <v>5556437.76</v>
      </c>
      <c r="E215" s="317">
        <v>459893.6</v>
      </c>
      <c r="F215" s="318">
        <v>51845.8</v>
      </c>
      <c r="G215" s="317">
        <v>497608.02</v>
      </c>
      <c r="H215" s="340">
        <v>8.96</v>
      </c>
      <c r="J215" s="317">
        <f t="shared" si="12"/>
        <v>0.09999999695581768</v>
      </c>
      <c r="K215" s="317">
        <f t="shared" si="13"/>
        <v>5051307.068524636</v>
      </c>
      <c r="L215" s="317">
        <f t="shared" si="14"/>
        <v>51.845800000000004</v>
      </c>
      <c r="M215" s="317">
        <f t="shared" si="15"/>
        <v>5051.307068524637</v>
      </c>
    </row>
    <row r="216" spans="10:13" ht="4.5" customHeight="1" outlineLevel="4">
      <c r="J216" s="315" t="e">
        <f t="shared" si="12"/>
        <v>#DIV/0!</v>
      </c>
      <c r="K216" s="315" t="e">
        <f t="shared" si="13"/>
        <v>#DIV/0!</v>
      </c>
      <c r="L216" s="315">
        <f t="shared" si="14"/>
        <v>0</v>
      </c>
      <c r="M216" s="315" t="e">
        <f t="shared" si="15"/>
        <v>#DIV/0!</v>
      </c>
    </row>
    <row r="217" spans="2:13" ht="11.25" customHeight="1" outlineLevel="4">
      <c r="B217" s="322" t="s">
        <v>44</v>
      </c>
      <c r="C217" s="317">
        <v>1149646.5</v>
      </c>
      <c r="D217" s="317">
        <v>1163247.42</v>
      </c>
      <c r="E217" s="317">
        <v>104513.33</v>
      </c>
      <c r="F217" s="318">
        <v>11208</v>
      </c>
      <c r="G217" s="317">
        <v>13600.92</v>
      </c>
      <c r="H217" s="340">
        <v>1.17</v>
      </c>
      <c r="J217" s="317">
        <f t="shared" si="12"/>
        <v>0.10000001243860626</v>
      </c>
      <c r="K217" s="317">
        <f t="shared" si="13"/>
        <v>1057497.6425874573</v>
      </c>
      <c r="L217" s="317">
        <f t="shared" si="14"/>
        <v>11.208</v>
      </c>
      <c r="M217" s="317">
        <f t="shared" si="15"/>
        <v>1057.4976425874572</v>
      </c>
    </row>
    <row r="218" spans="2:13" ht="11.25" customHeight="1" outlineLevel="5">
      <c r="B218" s="347" t="s">
        <v>180</v>
      </c>
      <c r="C218" s="324">
        <v>791408.64</v>
      </c>
      <c r="D218" s="324">
        <v>791408.64</v>
      </c>
      <c r="E218" s="324">
        <v>71946.24</v>
      </c>
      <c r="F218" s="325">
        <v>7656</v>
      </c>
      <c r="G218" s="330"/>
      <c r="H218" s="330"/>
      <c r="J218" s="324">
        <f t="shared" si="12"/>
        <v>0.1</v>
      </c>
      <c r="K218" s="324">
        <f t="shared" si="13"/>
        <v>719462.3999999999</v>
      </c>
      <c r="L218" s="349">
        <f t="shared" si="14"/>
        <v>7.656</v>
      </c>
      <c r="M218" s="349">
        <f t="shared" si="15"/>
        <v>719.4623999999999</v>
      </c>
    </row>
    <row r="219" spans="2:13" ht="11.25" customHeight="1" outlineLevel="6">
      <c r="B219" s="326" t="s">
        <v>196</v>
      </c>
      <c r="C219" s="327">
        <v>791408.64</v>
      </c>
      <c r="D219" s="327">
        <v>791408.64</v>
      </c>
      <c r="E219" s="327">
        <v>71946.24</v>
      </c>
      <c r="F219" s="328">
        <v>7656</v>
      </c>
      <c r="G219" s="331"/>
      <c r="H219" s="331"/>
      <c r="J219" s="327">
        <f t="shared" si="12"/>
        <v>0.1</v>
      </c>
      <c r="K219" s="327">
        <f t="shared" si="13"/>
        <v>719462.3999999999</v>
      </c>
      <c r="L219" s="327">
        <f t="shared" si="14"/>
        <v>7.656</v>
      </c>
      <c r="M219" s="327">
        <f t="shared" si="15"/>
        <v>719.4623999999999</v>
      </c>
    </row>
    <row r="220" spans="2:13" ht="11.25" customHeight="1" outlineLevel="5">
      <c r="B220" s="338" t="s">
        <v>144</v>
      </c>
      <c r="C220" s="324">
        <v>358237.86</v>
      </c>
      <c r="D220" s="324">
        <v>371838.78</v>
      </c>
      <c r="E220" s="324">
        <v>32567.09</v>
      </c>
      <c r="F220" s="325">
        <v>3552</v>
      </c>
      <c r="G220" s="324">
        <v>13600.92</v>
      </c>
      <c r="H220" s="341">
        <v>3.66</v>
      </c>
      <c r="J220" s="324">
        <f t="shared" si="12"/>
        <v>0.10000003991761375</v>
      </c>
      <c r="K220" s="324">
        <f t="shared" si="13"/>
        <v>338035.2422785816</v>
      </c>
      <c r="L220" s="339">
        <f t="shared" si="14"/>
        <v>3.552</v>
      </c>
      <c r="M220" s="339">
        <f t="shared" si="15"/>
        <v>338.0352422785816</v>
      </c>
    </row>
    <row r="221" spans="2:13" ht="11.25" customHeight="1" outlineLevel="6">
      <c r="B221" s="326" t="s">
        <v>170</v>
      </c>
      <c r="C221" s="327">
        <v>77081.76</v>
      </c>
      <c r="D221" s="327">
        <v>90682.68</v>
      </c>
      <c r="E221" s="327">
        <v>7007.43</v>
      </c>
      <c r="F221" s="332">
        <v>900</v>
      </c>
      <c r="G221" s="327">
        <v>13600.92</v>
      </c>
      <c r="H221" s="329">
        <v>15</v>
      </c>
      <c r="J221" s="327">
        <f t="shared" si="12"/>
        <v>0.09999995718831706</v>
      </c>
      <c r="K221" s="327">
        <f t="shared" si="13"/>
        <v>82438.80320849446</v>
      </c>
      <c r="L221" s="327">
        <f t="shared" si="14"/>
        <v>0.9</v>
      </c>
      <c r="M221" s="327">
        <f t="shared" si="15"/>
        <v>82.43880320849446</v>
      </c>
    </row>
    <row r="222" spans="2:13" ht="11.25" customHeight="1" outlineLevel="6">
      <c r="B222" s="326" t="s">
        <v>283</v>
      </c>
      <c r="C222" s="327">
        <v>281156.1</v>
      </c>
      <c r="D222" s="327">
        <v>281156.1</v>
      </c>
      <c r="E222" s="327">
        <v>25559.66</v>
      </c>
      <c r="F222" s="328">
        <v>2652</v>
      </c>
      <c r="G222" s="331"/>
      <c r="H222" s="331"/>
      <c r="J222" s="327">
        <f t="shared" si="12"/>
        <v>0.10000006259868097</v>
      </c>
      <c r="K222" s="327">
        <f t="shared" si="13"/>
        <v>255596.43999999997</v>
      </c>
      <c r="L222" s="327">
        <f t="shared" si="14"/>
        <v>2.652</v>
      </c>
      <c r="M222" s="327">
        <f t="shared" si="15"/>
        <v>255.59643999999997</v>
      </c>
    </row>
    <row r="223" spans="10:13" ht="4.5" customHeight="1" outlineLevel="4">
      <c r="J223" s="315" t="e">
        <f t="shared" si="12"/>
        <v>#DIV/0!</v>
      </c>
      <c r="K223" s="315" t="e">
        <f t="shared" si="13"/>
        <v>#DIV/0!</v>
      </c>
      <c r="L223" s="315">
        <f t="shared" si="14"/>
        <v>0</v>
      </c>
      <c r="M223" s="315" t="e">
        <f t="shared" si="15"/>
        <v>#DIV/0!</v>
      </c>
    </row>
    <row r="224" spans="2:13" ht="11.25" customHeight="1" outlineLevel="4">
      <c r="B224" s="322" t="s">
        <v>254</v>
      </c>
      <c r="C224" s="317">
        <v>282759.48</v>
      </c>
      <c r="D224" s="317">
        <v>362509.92</v>
      </c>
      <c r="E224" s="317">
        <v>25705.41</v>
      </c>
      <c r="F224" s="318">
        <v>3543</v>
      </c>
      <c r="G224" s="317">
        <v>79750.44</v>
      </c>
      <c r="H224" s="340">
        <v>22</v>
      </c>
      <c r="J224" s="317">
        <f t="shared" si="12"/>
        <v>0.10000001167069637</v>
      </c>
      <c r="K224" s="317">
        <f t="shared" si="13"/>
        <v>329554.4692307908</v>
      </c>
      <c r="L224" s="317">
        <f t="shared" si="14"/>
        <v>3.543</v>
      </c>
      <c r="M224" s="317">
        <f t="shared" si="15"/>
        <v>329.5544692307908</v>
      </c>
    </row>
    <row r="225" spans="2:13" ht="11.25" customHeight="1" outlineLevel="5">
      <c r="B225" s="347" t="s">
        <v>180</v>
      </c>
      <c r="C225" s="324">
        <v>282759.48</v>
      </c>
      <c r="D225" s="324">
        <v>362509.92</v>
      </c>
      <c r="E225" s="324">
        <v>25705.41</v>
      </c>
      <c r="F225" s="325">
        <v>3543</v>
      </c>
      <c r="G225" s="324">
        <v>79750.44</v>
      </c>
      <c r="H225" s="341">
        <v>22</v>
      </c>
      <c r="J225" s="324">
        <f t="shared" si="12"/>
        <v>0.10000001167069637</v>
      </c>
      <c r="K225" s="324">
        <f t="shared" si="13"/>
        <v>329554.4692307908</v>
      </c>
      <c r="L225" s="349">
        <f t="shared" si="14"/>
        <v>3.543</v>
      </c>
      <c r="M225" s="349">
        <f t="shared" si="15"/>
        <v>329.5544692307908</v>
      </c>
    </row>
    <row r="226" spans="2:13" ht="11.25" customHeight="1" outlineLevel="6">
      <c r="B226" s="326" t="s">
        <v>291</v>
      </c>
      <c r="C226" s="327">
        <v>282759.48</v>
      </c>
      <c r="D226" s="327">
        <v>362509.92</v>
      </c>
      <c r="E226" s="327">
        <v>25705.41</v>
      </c>
      <c r="F226" s="328">
        <v>3543</v>
      </c>
      <c r="G226" s="327">
        <v>79750.44</v>
      </c>
      <c r="H226" s="329">
        <v>22</v>
      </c>
      <c r="J226" s="327">
        <f t="shared" si="12"/>
        <v>0.10000001167069637</v>
      </c>
      <c r="K226" s="327">
        <f t="shared" si="13"/>
        <v>329554.4692307908</v>
      </c>
      <c r="L226" s="327">
        <f t="shared" si="14"/>
        <v>3.543</v>
      </c>
      <c r="M226" s="327">
        <f t="shared" si="15"/>
        <v>329.5544692307908</v>
      </c>
    </row>
    <row r="227" spans="10:13" ht="4.5" customHeight="1" outlineLevel="4">
      <c r="J227" s="315" t="e">
        <f t="shared" si="12"/>
        <v>#DIV/0!</v>
      </c>
      <c r="K227" s="315" t="e">
        <f t="shared" si="13"/>
        <v>#DIV/0!</v>
      </c>
      <c r="L227" s="315">
        <f t="shared" si="14"/>
        <v>0</v>
      </c>
      <c r="M227" s="315" t="e">
        <f t="shared" si="15"/>
        <v>#DIV/0!</v>
      </c>
    </row>
    <row r="228" spans="2:13" ht="11.25" customHeight="1" outlineLevel="4">
      <c r="B228" s="322" t="s">
        <v>42</v>
      </c>
      <c r="C228" s="317">
        <v>291396.5</v>
      </c>
      <c r="D228" s="317">
        <v>359066.78</v>
      </c>
      <c r="E228" s="317">
        <v>26490.6</v>
      </c>
      <c r="F228" s="318">
        <v>3217.2</v>
      </c>
      <c r="G228" s="317">
        <v>67670.28</v>
      </c>
      <c r="H228" s="340">
        <v>18.85</v>
      </c>
      <c r="J228" s="317">
        <f t="shared" si="12"/>
        <v>0.10000003774925359</v>
      </c>
      <c r="K228" s="317">
        <f t="shared" si="13"/>
        <v>326424.33425247733</v>
      </c>
      <c r="L228" s="317">
        <f t="shared" si="14"/>
        <v>3.2171999999999996</v>
      </c>
      <c r="M228" s="317">
        <f t="shared" si="15"/>
        <v>326.4243342524773</v>
      </c>
    </row>
    <row r="229" spans="2:13" ht="11.25" customHeight="1" outlineLevel="5">
      <c r="B229" s="347" t="s">
        <v>180</v>
      </c>
      <c r="C229" s="324">
        <v>281114.9</v>
      </c>
      <c r="D229" s="324">
        <v>348785.18</v>
      </c>
      <c r="E229" s="324">
        <v>25555.9</v>
      </c>
      <c r="F229" s="325">
        <v>3163.2</v>
      </c>
      <c r="G229" s="324">
        <v>67670.28</v>
      </c>
      <c r="H229" s="341">
        <v>19.4</v>
      </c>
      <c r="J229" s="324">
        <f t="shared" si="12"/>
        <v>0.09999999999999999</v>
      </c>
      <c r="K229" s="324">
        <f t="shared" si="13"/>
        <v>317077.43636363634</v>
      </c>
      <c r="L229" s="349">
        <f t="shared" si="14"/>
        <v>3.1632</v>
      </c>
      <c r="M229" s="349">
        <f t="shared" si="15"/>
        <v>317.07743636363637</v>
      </c>
    </row>
    <row r="230" spans="2:13" ht="11.25" customHeight="1" outlineLevel="6">
      <c r="B230" s="326" t="s">
        <v>313</v>
      </c>
      <c r="C230" s="327">
        <v>201004.78</v>
      </c>
      <c r="D230" s="327">
        <v>245165.86</v>
      </c>
      <c r="E230" s="327">
        <v>18273.17</v>
      </c>
      <c r="F230" s="328">
        <v>2323</v>
      </c>
      <c r="G230" s="327">
        <v>44161.08</v>
      </c>
      <c r="H230" s="329">
        <v>18.01</v>
      </c>
      <c r="J230" s="327">
        <f t="shared" si="12"/>
        <v>0.10000004925256227</v>
      </c>
      <c r="K230" s="327">
        <f t="shared" si="13"/>
        <v>222878.04456607744</v>
      </c>
      <c r="L230" s="327">
        <f t="shared" si="14"/>
        <v>2.323</v>
      </c>
      <c r="M230" s="327">
        <f t="shared" si="15"/>
        <v>222.87804456607745</v>
      </c>
    </row>
    <row r="231" spans="2:13" ht="11.25" customHeight="1" outlineLevel="6">
      <c r="B231" s="326" t="s">
        <v>291</v>
      </c>
      <c r="C231" s="327">
        <v>80110.12</v>
      </c>
      <c r="D231" s="327">
        <v>103619.32</v>
      </c>
      <c r="E231" s="327">
        <v>7282.73</v>
      </c>
      <c r="F231" s="332">
        <v>840.2</v>
      </c>
      <c r="G231" s="327">
        <v>23509.2</v>
      </c>
      <c r="H231" s="329">
        <v>22.69</v>
      </c>
      <c r="J231" s="327">
        <f t="shared" si="12"/>
        <v>0.0999998764201216</v>
      </c>
      <c r="K231" s="327">
        <f t="shared" si="13"/>
        <v>94199.39240104497</v>
      </c>
      <c r="L231" s="327">
        <f t="shared" si="14"/>
        <v>0.8402000000000001</v>
      </c>
      <c r="M231" s="327">
        <f t="shared" si="15"/>
        <v>94.19939240104497</v>
      </c>
    </row>
    <row r="232" spans="2:13" ht="11.25" customHeight="1" outlineLevel="5">
      <c r="B232" s="338" t="s">
        <v>144</v>
      </c>
      <c r="C232" s="324">
        <v>10281.6</v>
      </c>
      <c r="D232" s="324">
        <v>10281.6</v>
      </c>
      <c r="E232" s="341">
        <v>934.7</v>
      </c>
      <c r="F232" s="342">
        <v>54</v>
      </c>
      <c r="G232" s="330"/>
      <c r="H232" s="330"/>
      <c r="J232" s="324">
        <f t="shared" si="12"/>
        <v>0.10000106987343398</v>
      </c>
      <c r="K232" s="324">
        <f t="shared" si="13"/>
        <v>9346.900000000001</v>
      </c>
      <c r="L232" s="339">
        <f t="shared" si="14"/>
        <v>0.054</v>
      </c>
      <c r="M232" s="339">
        <f t="shared" si="15"/>
        <v>9.346900000000002</v>
      </c>
    </row>
    <row r="233" spans="2:13" ht="11.25" customHeight="1" outlineLevel="6">
      <c r="B233" s="326" t="s">
        <v>388</v>
      </c>
      <c r="C233" s="327">
        <v>10281.6</v>
      </c>
      <c r="D233" s="327">
        <v>10281.6</v>
      </c>
      <c r="E233" s="329">
        <v>934.7</v>
      </c>
      <c r="F233" s="332">
        <v>54</v>
      </c>
      <c r="G233" s="331"/>
      <c r="H233" s="331"/>
      <c r="J233" s="327">
        <f t="shared" si="12"/>
        <v>0.10000106987343398</v>
      </c>
      <c r="K233" s="327">
        <f t="shared" si="13"/>
        <v>9346.900000000001</v>
      </c>
      <c r="L233" s="327">
        <f t="shared" si="14"/>
        <v>0.054</v>
      </c>
      <c r="M233" s="327">
        <f t="shared" si="15"/>
        <v>9.346900000000002</v>
      </c>
    </row>
    <row r="234" spans="10:13" ht="4.5" customHeight="1" outlineLevel="4">
      <c r="J234" s="315" t="e">
        <f t="shared" si="12"/>
        <v>#DIV/0!</v>
      </c>
      <c r="K234" s="315" t="e">
        <f t="shared" si="13"/>
        <v>#DIV/0!</v>
      </c>
      <c r="L234" s="315">
        <f t="shared" si="14"/>
        <v>0</v>
      </c>
      <c r="M234" s="315" t="e">
        <f t="shared" si="15"/>
        <v>#DIV/0!</v>
      </c>
    </row>
    <row r="235" spans="2:13" ht="11.25" customHeight="1" outlineLevel="4">
      <c r="B235" s="322" t="s">
        <v>197</v>
      </c>
      <c r="C235" s="317">
        <v>1082555.04</v>
      </c>
      <c r="D235" s="317">
        <v>1292997.06</v>
      </c>
      <c r="E235" s="317">
        <v>98414.09</v>
      </c>
      <c r="F235" s="318">
        <v>12825</v>
      </c>
      <c r="G235" s="317">
        <v>210442.02</v>
      </c>
      <c r="H235" s="340">
        <v>16.28</v>
      </c>
      <c r="J235" s="317">
        <f t="shared" si="12"/>
        <v>0.09999999491942693</v>
      </c>
      <c r="K235" s="317">
        <f t="shared" si="13"/>
        <v>1175451.8781563356</v>
      </c>
      <c r="L235" s="317">
        <f t="shared" si="14"/>
        <v>12.825</v>
      </c>
      <c r="M235" s="317">
        <f t="shared" si="15"/>
        <v>1175.4518781563356</v>
      </c>
    </row>
    <row r="236" spans="2:13" ht="11.25" customHeight="1" outlineLevel="5">
      <c r="B236" s="347" t="s">
        <v>180</v>
      </c>
      <c r="C236" s="324">
        <v>494847.18</v>
      </c>
      <c r="D236" s="324">
        <v>634408.38</v>
      </c>
      <c r="E236" s="324">
        <v>44986.12</v>
      </c>
      <c r="F236" s="325">
        <v>6183</v>
      </c>
      <c r="G236" s="324">
        <v>139561.2</v>
      </c>
      <c r="H236" s="341">
        <v>22</v>
      </c>
      <c r="J236" s="324">
        <f t="shared" si="12"/>
        <v>0.10000003112071981</v>
      </c>
      <c r="K236" s="324">
        <f t="shared" si="13"/>
        <v>576734.8745923595</v>
      </c>
      <c r="L236" s="349">
        <f t="shared" si="14"/>
        <v>6.183</v>
      </c>
      <c r="M236" s="349">
        <f t="shared" si="15"/>
        <v>576.7348745923596</v>
      </c>
    </row>
    <row r="237" spans="2:13" ht="11.25" customHeight="1" outlineLevel="6">
      <c r="B237" s="326" t="s">
        <v>291</v>
      </c>
      <c r="C237" s="327">
        <v>494847.18</v>
      </c>
      <c r="D237" s="327">
        <v>634408.38</v>
      </c>
      <c r="E237" s="327">
        <v>44986.12</v>
      </c>
      <c r="F237" s="328">
        <v>6183</v>
      </c>
      <c r="G237" s="327">
        <v>139561.2</v>
      </c>
      <c r="H237" s="329">
        <v>22</v>
      </c>
      <c r="J237" s="327">
        <f t="shared" si="12"/>
        <v>0.10000003112071981</v>
      </c>
      <c r="K237" s="327">
        <f t="shared" si="13"/>
        <v>576734.8745923595</v>
      </c>
      <c r="L237" s="327">
        <f t="shared" si="14"/>
        <v>6.183</v>
      </c>
      <c r="M237" s="327">
        <f t="shared" si="15"/>
        <v>576.7348745923596</v>
      </c>
    </row>
    <row r="238" spans="2:13" ht="11.25" customHeight="1" outlineLevel="5">
      <c r="B238" s="338" t="s">
        <v>144</v>
      </c>
      <c r="C238" s="324">
        <v>587707.86</v>
      </c>
      <c r="D238" s="324">
        <v>658588.68</v>
      </c>
      <c r="E238" s="324">
        <v>53427.97</v>
      </c>
      <c r="F238" s="325">
        <v>6642</v>
      </c>
      <c r="G238" s="324">
        <v>70880.82</v>
      </c>
      <c r="H238" s="341">
        <v>10.76</v>
      </c>
      <c r="J238" s="324">
        <f t="shared" si="12"/>
        <v>0.09999996443811501</v>
      </c>
      <c r="K238" s="324">
        <f t="shared" si="13"/>
        <v>598717.0011740956</v>
      </c>
      <c r="L238" s="339">
        <f t="shared" si="14"/>
        <v>6.642</v>
      </c>
      <c r="M238" s="339">
        <f t="shared" si="15"/>
        <v>598.7170011740956</v>
      </c>
    </row>
    <row r="239" spans="2:13" ht="11.25" customHeight="1" outlineLevel="6">
      <c r="B239" s="326" t="s">
        <v>289</v>
      </c>
      <c r="C239" s="327">
        <v>196346.1</v>
      </c>
      <c r="D239" s="327">
        <v>206677.2</v>
      </c>
      <c r="E239" s="327">
        <v>17849.64</v>
      </c>
      <c r="F239" s="328">
        <v>1818</v>
      </c>
      <c r="G239" s="327">
        <v>10331.1</v>
      </c>
      <c r="H239" s="329">
        <v>5</v>
      </c>
      <c r="J239" s="327">
        <f t="shared" si="12"/>
        <v>0.09999996638588797</v>
      </c>
      <c r="K239" s="327">
        <f t="shared" si="13"/>
        <v>187888.36937790975</v>
      </c>
      <c r="L239" s="327">
        <f t="shared" si="14"/>
        <v>1.818</v>
      </c>
      <c r="M239" s="327">
        <f t="shared" si="15"/>
        <v>187.88836937790975</v>
      </c>
    </row>
    <row r="240" spans="2:13" ht="11.25" customHeight="1" outlineLevel="6">
      <c r="B240" s="326" t="s">
        <v>290</v>
      </c>
      <c r="C240" s="327">
        <v>48197.4</v>
      </c>
      <c r="D240" s="327">
        <v>48197.4</v>
      </c>
      <c r="E240" s="327">
        <v>4381.57</v>
      </c>
      <c r="F240" s="332">
        <v>600</v>
      </c>
      <c r="G240" s="331"/>
      <c r="H240" s="331"/>
      <c r="J240" s="327">
        <f t="shared" si="12"/>
        <v>0.09999970330357771</v>
      </c>
      <c r="K240" s="327">
        <f t="shared" si="13"/>
        <v>43815.83</v>
      </c>
      <c r="L240" s="327">
        <f t="shared" si="14"/>
        <v>0.6</v>
      </c>
      <c r="M240" s="327">
        <f t="shared" si="15"/>
        <v>43.81583</v>
      </c>
    </row>
    <row r="241" spans="2:13" ht="11.25" customHeight="1" outlineLevel="6">
      <c r="B241" s="326" t="s">
        <v>389</v>
      </c>
      <c r="C241" s="327">
        <v>343164.36</v>
      </c>
      <c r="D241" s="327">
        <v>403714.08</v>
      </c>
      <c r="E241" s="327">
        <v>31196.76</v>
      </c>
      <c r="F241" s="328">
        <v>4224</v>
      </c>
      <c r="G241" s="327">
        <v>60549.72</v>
      </c>
      <c r="H241" s="329">
        <v>15</v>
      </c>
      <c r="J241" s="327">
        <f t="shared" si="12"/>
        <v>0.1</v>
      </c>
      <c r="K241" s="327">
        <f t="shared" si="13"/>
        <v>367012.8</v>
      </c>
      <c r="L241" s="327">
        <f t="shared" si="14"/>
        <v>4.224</v>
      </c>
      <c r="M241" s="327">
        <f t="shared" si="15"/>
        <v>367.01279999999997</v>
      </c>
    </row>
    <row r="242" spans="10:13" ht="4.5" customHeight="1" outlineLevel="4">
      <c r="J242" s="315" t="e">
        <f t="shared" si="12"/>
        <v>#DIV/0!</v>
      </c>
      <c r="K242" s="315" t="e">
        <f t="shared" si="13"/>
        <v>#DIV/0!</v>
      </c>
      <c r="L242" s="315">
        <f t="shared" si="14"/>
        <v>0</v>
      </c>
      <c r="M242" s="315" t="e">
        <f t="shared" si="15"/>
        <v>#DIV/0!</v>
      </c>
    </row>
    <row r="243" spans="2:13" ht="11.25" customHeight="1" outlineLevel="4">
      <c r="B243" s="322" t="s">
        <v>43</v>
      </c>
      <c r="C243" s="317">
        <v>1662523.11</v>
      </c>
      <c r="D243" s="317">
        <v>1703551.23</v>
      </c>
      <c r="E243" s="317">
        <v>151138.42</v>
      </c>
      <c r="F243" s="318">
        <v>15492</v>
      </c>
      <c r="G243" s="317">
        <v>41028.12</v>
      </c>
      <c r="H243" s="340">
        <v>2.41</v>
      </c>
      <c r="J243" s="317">
        <f t="shared" si="12"/>
        <v>0.099999967579399</v>
      </c>
      <c r="K243" s="317">
        <f t="shared" si="13"/>
        <v>1548682.9820083936</v>
      </c>
      <c r="L243" s="317">
        <f t="shared" si="14"/>
        <v>15.492</v>
      </c>
      <c r="M243" s="317">
        <f t="shared" si="15"/>
        <v>1548.6829820083935</v>
      </c>
    </row>
    <row r="244" spans="2:13" ht="11.25" customHeight="1" outlineLevel="5">
      <c r="B244" s="347" t="s">
        <v>180</v>
      </c>
      <c r="C244" s="324">
        <v>153316.26</v>
      </c>
      <c r="D244" s="324">
        <v>194344.38</v>
      </c>
      <c r="E244" s="324">
        <v>13937.84</v>
      </c>
      <c r="F244" s="325">
        <v>1774.2</v>
      </c>
      <c r="G244" s="324">
        <v>41028.12</v>
      </c>
      <c r="H244" s="341">
        <v>21.11</v>
      </c>
      <c r="J244" s="324">
        <f t="shared" si="12"/>
        <v>0.09999998565057631</v>
      </c>
      <c r="K244" s="324">
        <f t="shared" si="13"/>
        <v>176676.71139564455</v>
      </c>
      <c r="L244" s="349">
        <f t="shared" si="14"/>
        <v>1.7742</v>
      </c>
      <c r="M244" s="349">
        <f t="shared" si="15"/>
        <v>176.67671139564456</v>
      </c>
    </row>
    <row r="245" spans="2:13" ht="11.25" customHeight="1" outlineLevel="6">
      <c r="B245" s="326" t="s">
        <v>334</v>
      </c>
      <c r="C245" s="327">
        <v>37193.46</v>
      </c>
      <c r="D245" s="327">
        <v>45357.54</v>
      </c>
      <c r="E245" s="327">
        <v>3381.22</v>
      </c>
      <c r="F245" s="332">
        <v>450</v>
      </c>
      <c r="G245" s="327">
        <v>8164.08</v>
      </c>
      <c r="H245" s="329">
        <v>18</v>
      </c>
      <c r="J245" s="327">
        <f t="shared" si="12"/>
        <v>0.09999988169964487</v>
      </c>
      <c r="K245" s="327">
        <f t="shared" si="13"/>
        <v>41234.131707284025</v>
      </c>
      <c r="L245" s="327">
        <f t="shared" si="14"/>
        <v>0.45</v>
      </c>
      <c r="M245" s="327">
        <f t="shared" si="15"/>
        <v>41.23413170728402</v>
      </c>
    </row>
    <row r="246" spans="2:13" ht="11.25" customHeight="1" outlineLevel="6">
      <c r="B246" s="326" t="s">
        <v>291</v>
      </c>
      <c r="C246" s="327">
        <v>116122.8</v>
      </c>
      <c r="D246" s="327">
        <v>148986.84</v>
      </c>
      <c r="E246" s="327">
        <v>10556.62</v>
      </c>
      <c r="F246" s="328">
        <v>1324.2</v>
      </c>
      <c r="G246" s="327">
        <v>32864.04</v>
      </c>
      <c r="H246" s="329">
        <v>22.06</v>
      </c>
      <c r="J246" s="327">
        <f t="shared" si="12"/>
        <v>0.10000001894546151</v>
      </c>
      <c r="K246" s="327">
        <f t="shared" si="13"/>
        <v>135442.57948543437</v>
      </c>
      <c r="L246" s="327">
        <f t="shared" si="14"/>
        <v>1.3242</v>
      </c>
      <c r="M246" s="327">
        <f t="shared" si="15"/>
        <v>135.44257948543438</v>
      </c>
    </row>
    <row r="247" spans="2:13" ht="11.25" customHeight="1" outlineLevel="5">
      <c r="B247" s="338" t="s">
        <v>144</v>
      </c>
      <c r="C247" s="324">
        <v>1509206.85</v>
      </c>
      <c r="D247" s="324">
        <v>1509206.85</v>
      </c>
      <c r="E247" s="324">
        <v>137200.58</v>
      </c>
      <c r="F247" s="325">
        <v>13717.8</v>
      </c>
      <c r="G247" s="330"/>
      <c r="H247" s="330"/>
      <c r="J247" s="324">
        <f t="shared" si="12"/>
        <v>0.09999996574359678</v>
      </c>
      <c r="K247" s="324">
        <f t="shared" si="13"/>
        <v>1372006.27</v>
      </c>
      <c r="L247" s="339">
        <f t="shared" si="14"/>
        <v>13.717799999999999</v>
      </c>
      <c r="M247" s="339">
        <f t="shared" si="15"/>
        <v>1372.00627</v>
      </c>
    </row>
    <row r="248" spans="2:13" ht="11.25" customHeight="1" outlineLevel="6">
      <c r="B248" s="326" t="s">
        <v>305</v>
      </c>
      <c r="C248" s="327">
        <v>1509206.85</v>
      </c>
      <c r="D248" s="327">
        <v>1509206.85</v>
      </c>
      <c r="E248" s="327">
        <v>137200.58</v>
      </c>
      <c r="F248" s="328">
        <v>13717.8</v>
      </c>
      <c r="G248" s="331"/>
      <c r="H248" s="331"/>
      <c r="J248" s="327">
        <f t="shared" si="12"/>
        <v>0.09999996574359678</v>
      </c>
      <c r="K248" s="327">
        <f t="shared" si="13"/>
        <v>1372006.27</v>
      </c>
      <c r="L248" s="327">
        <f t="shared" si="14"/>
        <v>13.717799999999999</v>
      </c>
      <c r="M248" s="327">
        <f t="shared" si="15"/>
        <v>1372.00627</v>
      </c>
    </row>
    <row r="249" spans="10:13" ht="4.5" customHeight="1" outlineLevel="4">
      <c r="J249" s="315" t="e">
        <f t="shared" si="12"/>
        <v>#DIV/0!</v>
      </c>
      <c r="K249" s="315" t="e">
        <f t="shared" si="13"/>
        <v>#DIV/0!</v>
      </c>
      <c r="L249" s="315">
        <f t="shared" si="14"/>
        <v>0</v>
      </c>
      <c r="M249" s="315" t="e">
        <f t="shared" si="15"/>
        <v>#DIV/0!</v>
      </c>
    </row>
    <row r="250" spans="2:13" ht="11.25" customHeight="1" outlineLevel="4">
      <c r="B250" s="322" t="s">
        <v>272</v>
      </c>
      <c r="C250" s="317">
        <v>589949.11</v>
      </c>
      <c r="D250" s="317">
        <v>675065.35</v>
      </c>
      <c r="E250" s="317">
        <v>53631.75</v>
      </c>
      <c r="F250" s="318">
        <v>5560.6</v>
      </c>
      <c r="G250" s="317">
        <v>85116.24</v>
      </c>
      <c r="H250" s="340">
        <v>12.61</v>
      </c>
      <c r="J250" s="317">
        <f t="shared" si="12"/>
        <v>0.1000000261039471</v>
      </c>
      <c r="K250" s="317">
        <f t="shared" si="13"/>
        <v>613695.758163744</v>
      </c>
      <c r="L250" s="317">
        <f t="shared" si="14"/>
        <v>5.5606</v>
      </c>
      <c r="M250" s="317">
        <f t="shared" si="15"/>
        <v>613.695758163744</v>
      </c>
    </row>
    <row r="251" spans="2:13" ht="11.25" customHeight="1" outlineLevel="5">
      <c r="B251" s="347" t="s">
        <v>180</v>
      </c>
      <c r="C251" s="324">
        <v>179264.1</v>
      </c>
      <c r="D251" s="324">
        <v>229817.04</v>
      </c>
      <c r="E251" s="324">
        <v>16296.74</v>
      </c>
      <c r="F251" s="325">
        <v>2040</v>
      </c>
      <c r="G251" s="324">
        <v>50552.94</v>
      </c>
      <c r="H251" s="341">
        <v>22</v>
      </c>
      <c r="J251" s="324">
        <f t="shared" si="12"/>
        <v>0.10000002454479227</v>
      </c>
      <c r="K251" s="324">
        <f t="shared" si="13"/>
        <v>208924.57715635424</v>
      </c>
      <c r="L251" s="349">
        <f t="shared" si="14"/>
        <v>2.04</v>
      </c>
      <c r="M251" s="349">
        <f t="shared" si="15"/>
        <v>208.92457715635425</v>
      </c>
    </row>
    <row r="252" spans="2:13" ht="11.25" customHeight="1" outlineLevel="6">
      <c r="B252" s="326" t="s">
        <v>291</v>
      </c>
      <c r="C252" s="327">
        <v>179264.1</v>
      </c>
      <c r="D252" s="327">
        <v>229817.04</v>
      </c>
      <c r="E252" s="327">
        <v>16296.74</v>
      </c>
      <c r="F252" s="328">
        <v>2040</v>
      </c>
      <c r="G252" s="327">
        <v>50552.94</v>
      </c>
      <c r="H252" s="329">
        <v>22</v>
      </c>
      <c r="J252" s="327">
        <f t="shared" si="12"/>
        <v>0.10000002454479227</v>
      </c>
      <c r="K252" s="327">
        <f t="shared" si="13"/>
        <v>208924.57715635424</v>
      </c>
      <c r="L252" s="327">
        <f t="shared" si="14"/>
        <v>2.04</v>
      </c>
      <c r="M252" s="327">
        <f t="shared" si="15"/>
        <v>208.92457715635425</v>
      </c>
    </row>
    <row r="253" spans="2:13" ht="11.25" customHeight="1" outlineLevel="5">
      <c r="B253" s="338" t="s">
        <v>144</v>
      </c>
      <c r="C253" s="324">
        <v>410685.01</v>
      </c>
      <c r="D253" s="324">
        <v>445248.31</v>
      </c>
      <c r="E253" s="324">
        <v>37335.01</v>
      </c>
      <c r="F253" s="325">
        <v>3520.6</v>
      </c>
      <c r="G253" s="324">
        <v>34563.3</v>
      </c>
      <c r="H253" s="341">
        <v>7.76</v>
      </c>
      <c r="J253" s="324">
        <f t="shared" si="12"/>
        <v>0.10000002678451855</v>
      </c>
      <c r="K253" s="324">
        <f t="shared" si="13"/>
        <v>404771.18105308985</v>
      </c>
      <c r="L253" s="339">
        <f t="shared" si="14"/>
        <v>3.5206</v>
      </c>
      <c r="M253" s="339">
        <f t="shared" si="15"/>
        <v>404.77118105308983</v>
      </c>
    </row>
    <row r="254" spans="2:13" ht="11.25" customHeight="1" outlineLevel="6">
      <c r="B254" s="326" t="s">
        <v>349</v>
      </c>
      <c r="C254" s="327">
        <v>410685.01</v>
      </c>
      <c r="D254" s="327">
        <v>445248.31</v>
      </c>
      <c r="E254" s="327">
        <v>37335.01</v>
      </c>
      <c r="F254" s="328">
        <v>3520.6</v>
      </c>
      <c r="G254" s="327">
        <v>34563.3</v>
      </c>
      <c r="H254" s="329">
        <v>7.76</v>
      </c>
      <c r="J254" s="327">
        <f t="shared" si="12"/>
        <v>0.10000002678451855</v>
      </c>
      <c r="K254" s="327">
        <f t="shared" si="13"/>
        <v>404771.18105308985</v>
      </c>
      <c r="L254" s="327">
        <f t="shared" si="14"/>
        <v>3.5206</v>
      </c>
      <c r="M254" s="327">
        <f t="shared" si="15"/>
        <v>404.77118105308983</v>
      </c>
    </row>
    <row r="255" spans="10:13" ht="4.5" customHeight="1" outlineLevel="3">
      <c r="J255" s="315" t="e">
        <f t="shared" si="12"/>
        <v>#DIV/0!</v>
      </c>
      <c r="K255" s="315" t="e">
        <f t="shared" si="13"/>
        <v>#DIV/0!</v>
      </c>
      <c r="L255" s="315">
        <f t="shared" si="14"/>
        <v>0</v>
      </c>
      <c r="M255" s="315" t="e">
        <f t="shared" si="15"/>
        <v>#DIV/0!</v>
      </c>
    </row>
    <row r="256" spans="2:13" ht="11.25" customHeight="1" outlineLevel="3">
      <c r="B256" s="321" t="s">
        <v>119</v>
      </c>
      <c r="C256" s="317">
        <v>15213535</v>
      </c>
      <c r="D256" s="317">
        <v>18037572.32</v>
      </c>
      <c r="E256" s="317">
        <v>1383049.34</v>
      </c>
      <c r="F256" s="318">
        <v>228001.4</v>
      </c>
      <c r="G256" s="317">
        <v>2824037.32</v>
      </c>
      <c r="H256" s="340">
        <v>15.66</v>
      </c>
      <c r="J256" s="317">
        <f t="shared" si="12"/>
        <v>0.10000005596332762</v>
      </c>
      <c r="K256" s="317">
        <f t="shared" si="13"/>
        <v>16397792.183931803</v>
      </c>
      <c r="L256" s="317">
        <f t="shared" si="14"/>
        <v>228.0014</v>
      </c>
      <c r="M256" s="317">
        <f t="shared" si="15"/>
        <v>16397.792183931804</v>
      </c>
    </row>
    <row r="257" spans="10:13" ht="4.5" customHeight="1" outlineLevel="4">
      <c r="J257" s="315" t="e">
        <f t="shared" si="12"/>
        <v>#DIV/0!</v>
      </c>
      <c r="K257" s="315" t="e">
        <f t="shared" si="13"/>
        <v>#DIV/0!</v>
      </c>
      <c r="L257" s="315">
        <f t="shared" si="14"/>
        <v>0</v>
      </c>
      <c r="M257" s="315" t="e">
        <f t="shared" si="15"/>
        <v>#DIV/0!</v>
      </c>
    </row>
    <row r="258" spans="2:13" ht="11.25" customHeight="1" outlineLevel="4">
      <c r="B258" s="322" t="s">
        <v>48</v>
      </c>
      <c r="C258" s="317">
        <v>1700667.59</v>
      </c>
      <c r="D258" s="317">
        <v>1748512.67</v>
      </c>
      <c r="E258" s="317">
        <v>154606.14</v>
      </c>
      <c r="F258" s="318">
        <v>24258</v>
      </c>
      <c r="G258" s="317">
        <v>47845.08</v>
      </c>
      <c r="H258" s="340">
        <v>2.74</v>
      </c>
      <c r="J258" s="317">
        <f t="shared" si="12"/>
        <v>0.09999999676597589</v>
      </c>
      <c r="K258" s="317">
        <f t="shared" si="13"/>
        <v>1589556.9774006049</v>
      </c>
      <c r="L258" s="317">
        <f>F258/$J$1</f>
        <v>24.258</v>
      </c>
      <c r="M258" s="317">
        <f t="shared" si="15"/>
        <v>1589.5569774006049</v>
      </c>
    </row>
    <row r="259" spans="2:13" ht="11.25" customHeight="1" outlineLevel="5">
      <c r="B259" s="347" t="s">
        <v>180</v>
      </c>
      <c r="C259" s="324">
        <v>153485.64</v>
      </c>
      <c r="D259" s="324">
        <v>196772.4</v>
      </c>
      <c r="E259" s="324">
        <v>13953.24</v>
      </c>
      <c r="F259" s="325">
        <v>2112</v>
      </c>
      <c r="G259" s="324">
        <v>43286.76</v>
      </c>
      <c r="H259" s="341">
        <v>22</v>
      </c>
      <c r="J259" s="324">
        <f t="shared" si="12"/>
        <v>0.09999999999999998</v>
      </c>
      <c r="K259" s="324">
        <f t="shared" si="13"/>
        <v>178883.99999999997</v>
      </c>
      <c r="L259" s="349">
        <f t="shared" si="14"/>
        <v>2.112</v>
      </c>
      <c r="M259" s="349">
        <f t="shared" si="15"/>
        <v>178.88399999999996</v>
      </c>
    </row>
    <row r="260" spans="2:13" ht="11.25" customHeight="1" outlineLevel="6">
      <c r="B260" s="326" t="s">
        <v>198</v>
      </c>
      <c r="C260" s="327">
        <v>122977.8</v>
      </c>
      <c r="D260" s="327">
        <v>157659.48</v>
      </c>
      <c r="E260" s="327">
        <v>11179.8</v>
      </c>
      <c r="F260" s="328">
        <v>1716</v>
      </c>
      <c r="G260" s="327">
        <v>34681.68</v>
      </c>
      <c r="H260" s="329">
        <v>22</v>
      </c>
      <c r="J260" s="327">
        <f t="shared" si="12"/>
        <v>0.09999999999999999</v>
      </c>
      <c r="K260" s="327">
        <f t="shared" si="13"/>
        <v>143326.8</v>
      </c>
      <c r="L260" s="327">
        <f t="shared" si="14"/>
        <v>1.716</v>
      </c>
      <c r="M260" s="327">
        <f t="shared" si="15"/>
        <v>143.3268</v>
      </c>
    </row>
    <row r="261" spans="2:13" ht="11.25" customHeight="1" outlineLevel="6">
      <c r="B261" s="326" t="s">
        <v>335</v>
      </c>
      <c r="C261" s="327">
        <v>30507.84</v>
      </c>
      <c r="D261" s="327">
        <v>39112.92</v>
      </c>
      <c r="E261" s="327">
        <v>2773.44</v>
      </c>
      <c r="F261" s="332">
        <v>396</v>
      </c>
      <c r="G261" s="327">
        <v>8605.08</v>
      </c>
      <c r="H261" s="329">
        <v>22</v>
      </c>
      <c r="J261" s="327">
        <f t="shared" si="12"/>
        <v>0.09999999999999999</v>
      </c>
      <c r="K261" s="327">
        <f t="shared" si="13"/>
        <v>35557.2</v>
      </c>
      <c r="L261" s="327">
        <f t="shared" si="14"/>
        <v>0.396</v>
      </c>
      <c r="M261" s="327">
        <f t="shared" si="15"/>
        <v>35.557199999999995</v>
      </c>
    </row>
    <row r="262" spans="2:13" ht="11.25" customHeight="1" outlineLevel="5">
      <c r="B262" s="338" t="s">
        <v>144</v>
      </c>
      <c r="C262" s="324">
        <v>1547181.95</v>
      </c>
      <c r="D262" s="324">
        <v>1551740.27</v>
      </c>
      <c r="E262" s="324">
        <v>140652.9</v>
      </c>
      <c r="F262" s="325">
        <v>22146</v>
      </c>
      <c r="G262" s="324">
        <v>4558.32</v>
      </c>
      <c r="H262" s="341">
        <v>0.29</v>
      </c>
      <c r="J262" s="324">
        <f t="shared" si="12"/>
        <v>0.09999999644514984</v>
      </c>
      <c r="K262" s="324">
        <f t="shared" si="13"/>
        <v>1410672.977286119</v>
      </c>
      <c r="L262" s="339">
        <f t="shared" si="14"/>
        <v>22.146</v>
      </c>
      <c r="M262" s="339">
        <f t="shared" si="15"/>
        <v>1410.672977286119</v>
      </c>
    </row>
    <row r="263" spans="2:13" ht="11.25" customHeight="1" outlineLevel="6">
      <c r="B263" s="326" t="s">
        <v>108</v>
      </c>
      <c r="C263" s="327">
        <v>30524.4</v>
      </c>
      <c r="D263" s="327">
        <v>35082.72</v>
      </c>
      <c r="E263" s="327">
        <v>2774.95</v>
      </c>
      <c r="F263" s="332">
        <v>366</v>
      </c>
      <c r="G263" s="327">
        <v>4558.32</v>
      </c>
      <c r="H263" s="329">
        <v>12.99</v>
      </c>
      <c r="J263" s="327">
        <f aca="true" t="shared" si="16" ref="J263:J326">E263/(C263-E263)</f>
        <v>0.10000018018375138</v>
      </c>
      <c r="K263" s="327">
        <f aca="true" t="shared" si="17" ref="K263:K326">D263/(1+J263)</f>
        <v>31893.376593937966</v>
      </c>
      <c r="L263" s="327">
        <f aca="true" t="shared" si="18" ref="L263:L326">F263/$J$1</f>
        <v>0.366</v>
      </c>
      <c r="M263" s="327">
        <f aca="true" t="shared" si="19" ref="M263:M326">K263/$J$1</f>
        <v>31.893376593937965</v>
      </c>
    </row>
    <row r="264" spans="2:13" ht="11.25" customHeight="1" outlineLevel="6">
      <c r="B264" s="326" t="s">
        <v>199</v>
      </c>
      <c r="C264" s="327">
        <v>1516657.55</v>
      </c>
      <c r="D264" s="327">
        <v>1516657.55</v>
      </c>
      <c r="E264" s="327">
        <v>137877.95</v>
      </c>
      <c r="F264" s="328">
        <v>21780</v>
      </c>
      <c r="G264" s="331"/>
      <c r="H264" s="331"/>
      <c r="J264" s="327">
        <f t="shared" si="16"/>
        <v>0.09999999274720921</v>
      </c>
      <c r="K264" s="327">
        <f t="shared" si="17"/>
        <v>1378779.5999999999</v>
      </c>
      <c r="L264" s="327">
        <f t="shared" si="18"/>
        <v>21.78</v>
      </c>
      <c r="M264" s="327">
        <f t="shared" si="19"/>
        <v>1378.7795999999998</v>
      </c>
    </row>
    <row r="265" spans="10:13" ht="4.5" customHeight="1" outlineLevel="4">
      <c r="J265" s="315" t="e">
        <f t="shared" si="16"/>
        <v>#DIV/0!</v>
      </c>
      <c r="K265" s="315" t="e">
        <f t="shared" si="17"/>
        <v>#DIV/0!</v>
      </c>
      <c r="L265" s="315">
        <f t="shared" si="18"/>
        <v>0</v>
      </c>
      <c r="M265" s="315" t="e">
        <f t="shared" si="19"/>
        <v>#DIV/0!</v>
      </c>
    </row>
    <row r="266" spans="2:13" ht="11.25" customHeight="1" outlineLevel="4">
      <c r="B266" s="322" t="s">
        <v>49</v>
      </c>
      <c r="C266" s="317">
        <v>1072195.46</v>
      </c>
      <c r="D266" s="317">
        <v>1312944.77</v>
      </c>
      <c r="E266" s="317">
        <v>97472.3</v>
      </c>
      <c r="F266" s="318">
        <v>15546.6</v>
      </c>
      <c r="G266" s="317">
        <v>240749.31</v>
      </c>
      <c r="H266" s="340">
        <v>18.34</v>
      </c>
      <c r="J266" s="317">
        <f t="shared" si="16"/>
        <v>0.09999998358508277</v>
      </c>
      <c r="K266" s="317">
        <f t="shared" si="17"/>
        <v>1193586.172356926</v>
      </c>
      <c r="L266" s="317">
        <f>F266/$J$1-L267</f>
        <v>7.115399999999999</v>
      </c>
      <c r="M266" s="317">
        <f>K266/$J$1-M267</f>
        <v>551.8508404564564</v>
      </c>
    </row>
    <row r="267" spans="2:13" ht="11.25" customHeight="1" outlineLevel="5">
      <c r="B267" s="334" t="s">
        <v>143</v>
      </c>
      <c r="C267" s="324">
        <v>520809.3</v>
      </c>
      <c r="D267" s="324">
        <v>705908.88</v>
      </c>
      <c r="E267" s="324">
        <v>47346.31</v>
      </c>
      <c r="F267" s="325">
        <v>8431.2</v>
      </c>
      <c r="G267" s="324">
        <v>185099.58</v>
      </c>
      <c r="H267" s="341">
        <v>26.22</v>
      </c>
      <c r="J267" s="324">
        <f t="shared" si="16"/>
        <v>0.10000002323307255</v>
      </c>
      <c r="K267" s="324">
        <f t="shared" si="17"/>
        <v>641735.3319004696</v>
      </c>
      <c r="L267" s="335">
        <f t="shared" si="18"/>
        <v>8.4312</v>
      </c>
      <c r="M267" s="335">
        <f t="shared" si="19"/>
        <v>641.7353319004696</v>
      </c>
    </row>
    <row r="268" spans="2:13" ht="11.25" customHeight="1" outlineLevel="6">
      <c r="B268" s="326" t="s">
        <v>103</v>
      </c>
      <c r="C268" s="327">
        <v>520809.3</v>
      </c>
      <c r="D268" s="327">
        <v>705908.88</v>
      </c>
      <c r="E268" s="327">
        <v>47346.31</v>
      </c>
      <c r="F268" s="328">
        <v>8431.2</v>
      </c>
      <c r="G268" s="327">
        <v>185099.58</v>
      </c>
      <c r="H268" s="329">
        <v>26.22</v>
      </c>
      <c r="J268" s="327">
        <f t="shared" si="16"/>
        <v>0.10000002323307255</v>
      </c>
      <c r="K268" s="327">
        <f t="shared" si="17"/>
        <v>641735.3319004696</v>
      </c>
      <c r="L268" s="327">
        <f t="shared" si="18"/>
        <v>8.4312</v>
      </c>
      <c r="M268" s="327">
        <f t="shared" si="19"/>
        <v>641.7353319004696</v>
      </c>
    </row>
    <row r="269" spans="2:13" ht="11.25" customHeight="1" outlineLevel="5">
      <c r="B269" s="338" t="s">
        <v>144</v>
      </c>
      <c r="C269" s="324">
        <v>551386.16</v>
      </c>
      <c r="D269" s="324">
        <v>607035.89</v>
      </c>
      <c r="E269" s="324">
        <v>50125.99</v>
      </c>
      <c r="F269" s="325">
        <v>7115.4</v>
      </c>
      <c r="G269" s="324">
        <v>55649.73</v>
      </c>
      <c r="H269" s="341">
        <v>9.17</v>
      </c>
      <c r="J269" s="324">
        <f t="shared" si="16"/>
        <v>0.09999994613575619</v>
      </c>
      <c r="K269" s="324">
        <f t="shared" si="17"/>
        <v>551850.8361136619</v>
      </c>
      <c r="L269" s="339">
        <f t="shared" si="18"/>
        <v>7.115399999999999</v>
      </c>
      <c r="M269" s="339">
        <f t="shared" si="19"/>
        <v>551.8508361136619</v>
      </c>
    </row>
    <row r="270" spans="2:13" ht="11.25" customHeight="1" outlineLevel="6">
      <c r="B270" s="326" t="s">
        <v>240</v>
      </c>
      <c r="C270" s="327">
        <v>239438.49</v>
      </c>
      <c r="D270" s="327">
        <v>295088.22</v>
      </c>
      <c r="E270" s="327">
        <v>21767.12</v>
      </c>
      <c r="F270" s="328">
        <v>2627.4</v>
      </c>
      <c r="G270" s="327">
        <v>55649.73</v>
      </c>
      <c r="H270" s="329">
        <v>18.86</v>
      </c>
      <c r="J270" s="327">
        <f t="shared" si="16"/>
        <v>0.09999992190061559</v>
      </c>
      <c r="K270" s="327">
        <f t="shared" si="17"/>
        <v>268262.0372282727</v>
      </c>
      <c r="L270" s="327">
        <f t="shared" si="18"/>
        <v>2.6274</v>
      </c>
      <c r="M270" s="327">
        <f t="shared" si="19"/>
        <v>268.26203722827273</v>
      </c>
    </row>
    <row r="271" spans="2:13" ht="11.25" customHeight="1" outlineLevel="6">
      <c r="B271" s="326" t="s">
        <v>199</v>
      </c>
      <c r="C271" s="327">
        <v>311947.67</v>
      </c>
      <c r="D271" s="327">
        <v>311947.67</v>
      </c>
      <c r="E271" s="327">
        <v>28358.87</v>
      </c>
      <c r="F271" s="328">
        <v>4488</v>
      </c>
      <c r="G271" s="331"/>
      <c r="H271" s="331"/>
      <c r="J271" s="327">
        <f t="shared" si="16"/>
        <v>0.09999996473767653</v>
      </c>
      <c r="K271" s="327">
        <f t="shared" si="17"/>
        <v>283588.8</v>
      </c>
      <c r="L271" s="327">
        <f t="shared" si="18"/>
        <v>4.488</v>
      </c>
      <c r="M271" s="327">
        <f t="shared" si="19"/>
        <v>283.5888</v>
      </c>
    </row>
    <row r="272" spans="10:13" ht="4.5" customHeight="1" outlineLevel="4">
      <c r="J272" s="315" t="e">
        <f t="shared" si="16"/>
        <v>#DIV/0!</v>
      </c>
      <c r="K272" s="315" t="e">
        <f t="shared" si="17"/>
        <v>#DIV/0!</v>
      </c>
      <c r="L272" s="315">
        <f t="shared" si="18"/>
        <v>0</v>
      </c>
      <c r="M272" s="315" t="e">
        <f t="shared" si="19"/>
        <v>#DIV/0!</v>
      </c>
    </row>
    <row r="273" spans="2:13" ht="11.25" customHeight="1" outlineLevel="4">
      <c r="B273" s="322" t="s">
        <v>45</v>
      </c>
      <c r="C273" s="317">
        <v>11527198.12</v>
      </c>
      <c r="D273" s="317">
        <v>13808916.21</v>
      </c>
      <c r="E273" s="317">
        <v>1047927.82</v>
      </c>
      <c r="F273" s="318">
        <v>174734.8</v>
      </c>
      <c r="G273" s="317">
        <v>2281718.09</v>
      </c>
      <c r="H273" s="340">
        <v>16.52</v>
      </c>
      <c r="J273" s="317">
        <f t="shared" si="16"/>
        <v>0.10000007538692843</v>
      </c>
      <c r="K273" s="317">
        <f t="shared" si="17"/>
        <v>12553559.330568839</v>
      </c>
      <c r="L273" s="317">
        <f>F273/$J$1-L280</f>
        <v>94.23699999999998</v>
      </c>
      <c r="M273" s="317">
        <f>K273/$J$1-M280</f>
        <v>6275.154375170006</v>
      </c>
    </row>
    <row r="274" spans="2:13" ht="11.25" customHeight="1" outlineLevel="5">
      <c r="B274" s="347" t="s">
        <v>180</v>
      </c>
      <c r="C274" s="324">
        <v>1125724.24</v>
      </c>
      <c r="D274" s="324">
        <v>1449143.38</v>
      </c>
      <c r="E274" s="324">
        <v>102338.6</v>
      </c>
      <c r="F274" s="325">
        <v>14949.4</v>
      </c>
      <c r="G274" s="324">
        <v>323419.14</v>
      </c>
      <c r="H274" s="341">
        <v>22.32</v>
      </c>
      <c r="J274" s="324">
        <f t="shared" si="16"/>
        <v>0.10000003517735505</v>
      </c>
      <c r="K274" s="324">
        <f t="shared" si="17"/>
        <v>1317403.030597496</v>
      </c>
      <c r="L274" s="349">
        <f t="shared" si="18"/>
        <v>14.949399999999999</v>
      </c>
      <c r="M274" s="349">
        <f t="shared" si="19"/>
        <v>1317.4030305974961</v>
      </c>
    </row>
    <row r="275" spans="2:13" ht="11.25" customHeight="1" outlineLevel="6">
      <c r="B275" s="326" t="s">
        <v>336</v>
      </c>
      <c r="C275" s="327">
        <v>19369.8</v>
      </c>
      <c r="D275" s="327">
        <v>24831.9</v>
      </c>
      <c r="E275" s="327">
        <v>1760.89</v>
      </c>
      <c r="F275" s="332">
        <v>270</v>
      </c>
      <c r="G275" s="327">
        <v>5462.1</v>
      </c>
      <c r="H275" s="329">
        <v>22</v>
      </c>
      <c r="J275" s="327">
        <f t="shared" si="16"/>
        <v>0.09999994321056783</v>
      </c>
      <c r="K275" s="327">
        <f t="shared" si="17"/>
        <v>22574.455710900475</v>
      </c>
      <c r="L275" s="327">
        <f t="shared" si="18"/>
        <v>0.27</v>
      </c>
      <c r="M275" s="327">
        <f t="shared" si="19"/>
        <v>22.574455710900473</v>
      </c>
    </row>
    <row r="276" spans="2:13" ht="11.25" customHeight="1" outlineLevel="6">
      <c r="B276" s="326" t="s">
        <v>345</v>
      </c>
      <c r="C276" s="327">
        <v>29157.12</v>
      </c>
      <c r="D276" s="327">
        <v>37866.96</v>
      </c>
      <c r="E276" s="327">
        <v>2650.65</v>
      </c>
      <c r="F276" s="332">
        <v>360</v>
      </c>
      <c r="G276" s="327">
        <v>8709.84</v>
      </c>
      <c r="H276" s="329">
        <v>23</v>
      </c>
      <c r="J276" s="327">
        <f t="shared" si="16"/>
        <v>0.1000001131799142</v>
      </c>
      <c r="K276" s="327">
        <f t="shared" si="17"/>
        <v>34424.5055489431</v>
      </c>
      <c r="L276" s="327">
        <f t="shared" si="18"/>
        <v>0.36</v>
      </c>
      <c r="M276" s="327">
        <f t="shared" si="19"/>
        <v>34.4245055489431</v>
      </c>
    </row>
    <row r="277" spans="2:13" ht="11.25" customHeight="1" outlineLevel="6">
      <c r="B277" s="326" t="s">
        <v>359</v>
      </c>
      <c r="C277" s="327">
        <v>37184.4</v>
      </c>
      <c r="D277" s="327">
        <v>47674.44</v>
      </c>
      <c r="E277" s="327">
        <v>3380.4</v>
      </c>
      <c r="F277" s="332">
        <v>396</v>
      </c>
      <c r="G277" s="327">
        <v>10490.04</v>
      </c>
      <c r="H277" s="329">
        <v>22</v>
      </c>
      <c r="J277" s="327">
        <f t="shared" si="16"/>
        <v>0.1</v>
      </c>
      <c r="K277" s="327">
        <f t="shared" si="17"/>
        <v>43340.4</v>
      </c>
      <c r="L277" s="327">
        <f t="shared" si="18"/>
        <v>0.396</v>
      </c>
      <c r="M277" s="327">
        <f t="shared" si="19"/>
        <v>43.3404</v>
      </c>
    </row>
    <row r="278" spans="2:13" ht="11.25" customHeight="1" outlineLevel="6">
      <c r="B278" s="326" t="s">
        <v>257</v>
      </c>
      <c r="C278" s="327">
        <v>560032.92</v>
      </c>
      <c r="D278" s="327">
        <v>717975.72</v>
      </c>
      <c r="E278" s="327">
        <v>50912.09</v>
      </c>
      <c r="F278" s="328">
        <v>7374</v>
      </c>
      <c r="G278" s="327">
        <v>157942.8</v>
      </c>
      <c r="H278" s="329">
        <v>22</v>
      </c>
      <c r="J278" s="327">
        <f t="shared" si="16"/>
        <v>0.10000001374919189</v>
      </c>
      <c r="K278" s="327">
        <f t="shared" si="17"/>
        <v>652705.1918416646</v>
      </c>
      <c r="L278" s="327">
        <f t="shared" si="18"/>
        <v>7.374</v>
      </c>
      <c r="M278" s="327">
        <f t="shared" si="19"/>
        <v>652.7051918416646</v>
      </c>
    </row>
    <row r="279" spans="2:13" ht="11.25" customHeight="1" outlineLevel="6">
      <c r="B279" s="326" t="s">
        <v>200</v>
      </c>
      <c r="C279" s="327">
        <v>479980</v>
      </c>
      <c r="D279" s="327">
        <v>620794.36</v>
      </c>
      <c r="E279" s="327">
        <v>43634.57</v>
      </c>
      <c r="F279" s="328">
        <v>6549.4</v>
      </c>
      <c r="G279" s="327">
        <v>140814.36</v>
      </c>
      <c r="H279" s="329">
        <v>22.68</v>
      </c>
      <c r="J279" s="327">
        <f t="shared" si="16"/>
        <v>0.10000006187758172</v>
      </c>
      <c r="K279" s="327">
        <f t="shared" si="17"/>
        <v>564358.4773444202</v>
      </c>
      <c r="L279" s="327">
        <f t="shared" si="18"/>
        <v>6.5493999999999994</v>
      </c>
      <c r="M279" s="327">
        <f t="shared" si="19"/>
        <v>564.3584773444202</v>
      </c>
    </row>
    <row r="280" spans="2:13" ht="11.25" customHeight="1" outlineLevel="5">
      <c r="B280" s="334" t="s">
        <v>143</v>
      </c>
      <c r="C280" s="324">
        <v>5479997.58</v>
      </c>
      <c r="D280" s="324">
        <v>6906246.41</v>
      </c>
      <c r="E280" s="324">
        <v>498182.29</v>
      </c>
      <c r="F280" s="325">
        <v>80497.8</v>
      </c>
      <c r="G280" s="324">
        <v>1426248.83</v>
      </c>
      <c r="H280" s="341">
        <v>20.65</v>
      </c>
      <c r="J280" s="324">
        <f t="shared" si="16"/>
        <v>0.10000015275556312</v>
      </c>
      <c r="K280" s="324">
        <f t="shared" si="17"/>
        <v>6278404.955398832</v>
      </c>
      <c r="L280" s="335">
        <f t="shared" si="18"/>
        <v>80.4978</v>
      </c>
      <c r="M280" s="335">
        <f t="shared" si="19"/>
        <v>6278.4049553988325</v>
      </c>
    </row>
    <row r="281" spans="2:13" ht="11.25" customHeight="1" outlineLevel="6">
      <c r="B281" s="326" t="s">
        <v>184</v>
      </c>
      <c r="C281" s="327">
        <v>1958301.74</v>
      </c>
      <c r="D281" s="327">
        <v>2545894</v>
      </c>
      <c r="E281" s="327">
        <v>178027.43</v>
      </c>
      <c r="F281" s="328">
        <v>29679</v>
      </c>
      <c r="G281" s="327">
        <v>587592.26</v>
      </c>
      <c r="H281" s="329">
        <v>23.08</v>
      </c>
      <c r="J281" s="327">
        <f t="shared" si="16"/>
        <v>0.0999999994382888</v>
      </c>
      <c r="K281" s="327">
        <f t="shared" si="17"/>
        <v>2314449.0920909564</v>
      </c>
      <c r="L281" s="327">
        <f t="shared" si="18"/>
        <v>29.679</v>
      </c>
      <c r="M281" s="327">
        <f t="shared" si="19"/>
        <v>2314.4490920909566</v>
      </c>
    </row>
    <row r="282" spans="2:13" ht="11.25" customHeight="1" outlineLevel="6">
      <c r="B282" s="326" t="s">
        <v>106</v>
      </c>
      <c r="C282" s="327">
        <v>86777.8</v>
      </c>
      <c r="D282" s="327">
        <v>96853.88</v>
      </c>
      <c r="E282" s="327">
        <v>7888.87</v>
      </c>
      <c r="F282" s="328">
        <v>1115.4</v>
      </c>
      <c r="G282" s="327">
        <v>10076.08</v>
      </c>
      <c r="H282" s="329">
        <v>10.4</v>
      </c>
      <c r="J282" s="327">
        <f t="shared" si="16"/>
        <v>0.09999970845085615</v>
      </c>
      <c r="K282" s="327">
        <f t="shared" si="17"/>
        <v>88049.00515510188</v>
      </c>
      <c r="L282" s="327">
        <f t="shared" si="18"/>
        <v>1.1154000000000002</v>
      </c>
      <c r="M282" s="327">
        <f t="shared" si="19"/>
        <v>88.04900515510188</v>
      </c>
    </row>
    <row r="283" spans="2:13" ht="11.25" customHeight="1" outlineLevel="6">
      <c r="B283" s="326" t="s">
        <v>100</v>
      </c>
      <c r="C283" s="327">
        <v>1384629.99</v>
      </c>
      <c r="D283" s="327">
        <v>1668288.02</v>
      </c>
      <c r="E283" s="327">
        <v>125876.01</v>
      </c>
      <c r="F283" s="328">
        <v>18386.4</v>
      </c>
      <c r="G283" s="327">
        <v>283658.03</v>
      </c>
      <c r="H283" s="329">
        <v>17</v>
      </c>
      <c r="J283" s="327">
        <f t="shared" si="16"/>
        <v>0.10000048619508635</v>
      </c>
      <c r="K283" s="327">
        <f t="shared" si="17"/>
        <v>1516624.8023858848</v>
      </c>
      <c r="L283" s="327">
        <f t="shared" si="18"/>
        <v>18.386400000000002</v>
      </c>
      <c r="M283" s="327">
        <f t="shared" si="19"/>
        <v>1516.6248023858848</v>
      </c>
    </row>
    <row r="284" spans="2:13" ht="11.25" customHeight="1" outlineLevel="6">
      <c r="B284" s="326" t="s">
        <v>103</v>
      </c>
      <c r="C284" s="327">
        <v>1260952.68</v>
      </c>
      <c r="D284" s="327">
        <v>1653281.7</v>
      </c>
      <c r="E284" s="327">
        <v>114632.08</v>
      </c>
      <c r="F284" s="328">
        <v>20390.4</v>
      </c>
      <c r="G284" s="327">
        <v>392329.02</v>
      </c>
      <c r="H284" s="329">
        <v>23.73</v>
      </c>
      <c r="J284" s="327">
        <f t="shared" si="16"/>
        <v>0.10000001744712607</v>
      </c>
      <c r="K284" s="327">
        <f t="shared" si="17"/>
        <v>1502983.3397975091</v>
      </c>
      <c r="L284" s="327">
        <f t="shared" si="18"/>
        <v>20.390400000000003</v>
      </c>
      <c r="M284" s="327">
        <f t="shared" si="19"/>
        <v>1502.9833397975092</v>
      </c>
    </row>
    <row r="285" spans="2:13" ht="11.25" customHeight="1" outlineLevel="6">
      <c r="B285" s="326" t="s">
        <v>299</v>
      </c>
      <c r="C285" s="327">
        <v>325018.44</v>
      </c>
      <c r="D285" s="327">
        <v>352271.28</v>
      </c>
      <c r="E285" s="327">
        <v>29547.12</v>
      </c>
      <c r="F285" s="328">
        <v>3900</v>
      </c>
      <c r="G285" s="327">
        <v>27252.84</v>
      </c>
      <c r="H285" s="329">
        <v>7.74</v>
      </c>
      <c r="J285" s="327">
        <f t="shared" si="16"/>
        <v>0.0999999593869212</v>
      </c>
      <c r="K285" s="327">
        <f t="shared" si="17"/>
        <v>320246.6300056379</v>
      </c>
      <c r="L285" s="327">
        <f t="shared" si="18"/>
        <v>3.9</v>
      </c>
      <c r="M285" s="327">
        <f t="shared" si="19"/>
        <v>320.2466300056379</v>
      </c>
    </row>
    <row r="286" spans="2:13" ht="11.25" customHeight="1" outlineLevel="6">
      <c r="B286" s="326" t="s">
        <v>109</v>
      </c>
      <c r="C286" s="327">
        <v>419609.52</v>
      </c>
      <c r="D286" s="327">
        <v>544950.12</v>
      </c>
      <c r="E286" s="327">
        <v>38146.32</v>
      </c>
      <c r="F286" s="328">
        <v>6600</v>
      </c>
      <c r="G286" s="327">
        <v>125340.6</v>
      </c>
      <c r="H286" s="329">
        <v>23</v>
      </c>
      <c r="J286" s="327">
        <f t="shared" si="16"/>
        <v>0.09999999999999999</v>
      </c>
      <c r="K286" s="327">
        <f t="shared" si="17"/>
        <v>495409.19999999995</v>
      </c>
      <c r="L286" s="327">
        <f t="shared" si="18"/>
        <v>6.6</v>
      </c>
      <c r="M286" s="327">
        <f t="shared" si="19"/>
        <v>495.40919999999994</v>
      </c>
    </row>
    <row r="287" spans="2:13" ht="11.25" customHeight="1" outlineLevel="6">
      <c r="B287" s="326" t="s">
        <v>255</v>
      </c>
      <c r="C287" s="327">
        <v>44707.41</v>
      </c>
      <c r="D287" s="327">
        <v>44707.41</v>
      </c>
      <c r="E287" s="327">
        <v>4064.46</v>
      </c>
      <c r="F287" s="332">
        <v>426.6</v>
      </c>
      <c r="G287" s="331"/>
      <c r="H287" s="331"/>
      <c r="J287" s="327">
        <f t="shared" si="16"/>
        <v>0.10000405974467895</v>
      </c>
      <c r="K287" s="327">
        <f t="shared" si="17"/>
        <v>40642.950000000004</v>
      </c>
      <c r="L287" s="327">
        <f t="shared" si="18"/>
        <v>0.42660000000000003</v>
      </c>
      <c r="M287" s="327">
        <f t="shared" si="19"/>
        <v>40.642950000000006</v>
      </c>
    </row>
    <row r="288" spans="2:13" ht="11.25" customHeight="1" outlineLevel="5">
      <c r="B288" s="338" t="s">
        <v>144</v>
      </c>
      <c r="C288" s="324">
        <v>4921476.3</v>
      </c>
      <c r="D288" s="324">
        <v>5453526.42</v>
      </c>
      <c r="E288" s="324">
        <v>447406.93</v>
      </c>
      <c r="F288" s="325">
        <v>79287.6</v>
      </c>
      <c r="G288" s="324">
        <v>532050.12</v>
      </c>
      <c r="H288" s="341">
        <v>9.76</v>
      </c>
      <c r="J288" s="324">
        <f t="shared" si="16"/>
        <v>0.09999999843542881</v>
      </c>
      <c r="K288" s="324">
        <f t="shared" si="17"/>
        <v>4957751.2979606865</v>
      </c>
      <c r="L288" s="339">
        <f t="shared" si="18"/>
        <v>79.28760000000001</v>
      </c>
      <c r="M288" s="339">
        <f t="shared" si="19"/>
        <v>4957.751297960686</v>
      </c>
    </row>
    <row r="289" spans="2:13" ht="11.25" customHeight="1" outlineLevel="6">
      <c r="B289" s="326" t="s">
        <v>296</v>
      </c>
      <c r="C289" s="327">
        <v>134845.92</v>
      </c>
      <c r="D289" s="327">
        <v>158644.2</v>
      </c>
      <c r="E289" s="327">
        <v>12258.72</v>
      </c>
      <c r="F289" s="328">
        <v>1716</v>
      </c>
      <c r="G289" s="327">
        <v>23798.28</v>
      </c>
      <c r="H289" s="329">
        <v>15</v>
      </c>
      <c r="J289" s="327">
        <f t="shared" si="16"/>
        <v>0.09999999999999999</v>
      </c>
      <c r="K289" s="327">
        <f t="shared" si="17"/>
        <v>144222</v>
      </c>
      <c r="L289" s="327">
        <f t="shared" si="18"/>
        <v>1.716</v>
      </c>
      <c r="M289" s="327">
        <f t="shared" si="19"/>
        <v>144.222</v>
      </c>
    </row>
    <row r="290" spans="2:13" ht="11.25" customHeight="1" outlineLevel="6">
      <c r="B290" s="326" t="s">
        <v>390</v>
      </c>
      <c r="C290" s="327">
        <v>130358.28</v>
      </c>
      <c r="D290" s="327">
        <v>153369</v>
      </c>
      <c r="E290" s="327">
        <v>11850.73</v>
      </c>
      <c r="F290" s="328">
        <v>1401.6</v>
      </c>
      <c r="G290" s="327">
        <v>23010.72</v>
      </c>
      <c r="H290" s="329">
        <v>15</v>
      </c>
      <c r="J290" s="327">
        <f t="shared" si="16"/>
        <v>0.09999978904297659</v>
      </c>
      <c r="K290" s="327">
        <f t="shared" si="17"/>
        <v>139426.390375433</v>
      </c>
      <c r="L290" s="327">
        <f t="shared" si="18"/>
        <v>1.4016</v>
      </c>
      <c r="M290" s="327">
        <f t="shared" si="19"/>
        <v>139.426390375433</v>
      </c>
    </row>
    <row r="291" spans="2:13" ht="11.25" customHeight="1" outlineLevel="6">
      <c r="B291" s="326" t="s">
        <v>159</v>
      </c>
      <c r="C291" s="327">
        <v>4656272.1</v>
      </c>
      <c r="D291" s="327">
        <v>5141513.22</v>
      </c>
      <c r="E291" s="327">
        <v>423297.48</v>
      </c>
      <c r="F291" s="328">
        <v>76170</v>
      </c>
      <c r="G291" s="327">
        <v>485241.12</v>
      </c>
      <c r="H291" s="329">
        <v>9.44</v>
      </c>
      <c r="J291" s="327">
        <f t="shared" si="16"/>
        <v>0.10000000425232884</v>
      </c>
      <c r="K291" s="327">
        <f t="shared" si="17"/>
        <v>4674102.909203798</v>
      </c>
      <c r="L291" s="327">
        <f t="shared" si="18"/>
        <v>76.17</v>
      </c>
      <c r="M291" s="327">
        <f t="shared" si="19"/>
        <v>4674.102909203798</v>
      </c>
    </row>
    <row r="292" spans="10:13" ht="4.5" customHeight="1" outlineLevel="4">
      <c r="J292" s="315" t="e">
        <f t="shared" si="16"/>
        <v>#DIV/0!</v>
      </c>
      <c r="K292" s="315" t="e">
        <f t="shared" si="17"/>
        <v>#DIV/0!</v>
      </c>
      <c r="L292" s="315">
        <f t="shared" si="18"/>
        <v>0</v>
      </c>
      <c r="M292" s="315" t="e">
        <f t="shared" si="19"/>
        <v>#DIV/0!</v>
      </c>
    </row>
    <row r="293" spans="2:13" ht="11.25" customHeight="1" outlineLevel="4">
      <c r="B293" s="322" t="s">
        <v>46</v>
      </c>
      <c r="C293" s="317">
        <v>724588.26</v>
      </c>
      <c r="D293" s="317">
        <v>924335.1</v>
      </c>
      <c r="E293" s="317">
        <v>65871.66</v>
      </c>
      <c r="F293" s="318">
        <v>10881</v>
      </c>
      <c r="G293" s="317">
        <v>199746.84</v>
      </c>
      <c r="H293" s="340">
        <v>21.61</v>
      </c>
      <c r="J293" s="317">
        <f t="shared" si="16"/>
        <v>0.1</v>
      </c>
      <c r="K293" s="317">
        <f t="shared" si="17"/>
        <v>840304.6363636362</v>
      </c>
      <c r="L293" s="317">
        <f>F293/$J$1-L296</f>
        <v>3.5520000000000005</v>
      </c>
      <c r="M293" s="317">
        <f>K293/$J$1-M296</f>
        <v>312.2126204944244</v>
      </c>
    </row>
    <row r="294" spans="2:13" ht="11.25" customHeight="1" outlineLevel="5">
      <c r="B294" s="347" t="s">
        <v>180</v>
      </c>
      <c r="C294" s="324">
        <v>267881.04</v>
      </c>
      <c r="D294" s="324">
        <v>343433.88</v>
      </c>
      <c r="E294" s="324">
        <v>24352.82</v>
      </c>
      <c r="F294" s="325">
        <v>3552</v>
      </c>
      <c r="G294" s="324">
        <v>75552.84</v>
      </c>
      <c r="H294" s="341">
        <v>22</v>
      </c>
      <c r="J294" s="324">
        <f t="shared" si="16"/>
        <v>0.09999999178739943</v>
      </c>
      <c r="K294" s="324">
        <f t="shared" si="17"/>
        <v>312212.62051279773</v>
      </c>
      <c r="L294" s="349">
        <f t="shared" si="18"/>
        <v>3.552</v>
      </c>
      <c r="M294" s="349">
        <f t="shared" si="19"/>
        <v>312.21262051279774</v>
      </c>
    </row>
    <row r="295" spans="2:13" ht="11.25" customHeight="1" outlineLevel="6">
      <c r="B295" s="326" t="s">
        <v>201</v>
      </c>
      <c r="C295" s="327">
        <v>267881.04</v>
      </c>
      <c r="D295" s="327">
        <v>343433.88</v>
      </c>
      <c r="E295" s="327">
        <v>24352.82</v>
      </c>
      <c r="F295" s="328">
        <v>3552</v>
      </c>
      <c r="G295" s="327">
        <v>75552.84</v>
      </c>
      <c r="H295" s="329">
        <v>22</v>
      </c>
      <c r="J295" s="327">
        <f t="shared" si="16"/>
        <v>0.09999999178739943</v>
      </c>
      <c r="K295" s="327">
        <f t="shared" si="17"/>
        <v>312212.62051279773</v>
      </c>
      <c r="L295" s="327">
        <f t="shared" si="18"/>
        <v>3.552</v>
      </c>
      <c r="M295" s="327">
        <f t="shared" si="19"/>
        <v>312.21262051279774</v>
      </c>
    </row>
    <row r="296" spans="2:13" ht="11.25" customHeight="1" outlineLevel="5">
      <c r="B296" s="334" t="s">
        <v>143</v>
      </c>
      <c r="C296" s="324">
        <v>456707.22</v>
      </c>
      <c r="D296" s="324">
        <v>580901.22</v>
      </c>
      <c r="E296" s="324">
        <v>41518.84</v>
      </c>
      <c r="F296" s="325">
        <v>7329</v>
      </c>
      <c r="G296" s="324">
        <v>124194</v>
      </c>
      <c r="H296" s="341">
        <v>21.38</v>
      </c>
      <c r="J296" s="324">
        <f t="shared" si="16"/>
        <v>0.10000000481709048</v>
      </c>
      <c r="K296" s="324">
        <f t="shared" si="17"/>
        <v>528092.0158692119</v>
      </c>
      <c r="L296" s="335">
        <f t="shared" si="18"/>
        <v>7.329</v>
      </c>
      <c r="M296" s="335">
        <f t="shared" si="19"/>
        <v>528.0920158692119</v>
      </c>
    </row>
    <row r="297" spans="2:13" ht="11.25" customHeight="1" outlineLevel="6">
      <c r="B297" s="326" t="s">
        <v>103</v>
      </c>
      <c r="C297" s="327">
        <v>456707.22</v>
      </c>
      <c r="D297" s="327">
        <v>580901.22</v>
      </c>
      <c r="E297" s="327">
        <v>41518.84</v>
      </c>
      <c r="F297" s="328">
        <v>7329</v>
      </c>
      <c r="G297" s="327">
        <v>124194</v>
      </c>
      <c r="H297" s="329">
        <v>21.38</v>
      </c>
      <c r="J297" s="327">
        <f t="shared" si="16"/>
        <v>0.10000000481709048</v>
      </c>
      <c r="K297" s="327">
        <f t="shared" si="17"/>
        <v>528092.0158692119</v>
      </c>
      <c r="L297" s="327">
        <f t="shared" si="18"/>
        <v>7.329</v>
      </c>
      <c r="M297" s="327">
        <f t="shared" si="19"/>
        <v>528.0920158692119</v>
      </c>
    </row>
    <row r="298" spans="10:13" ht="4.5" customHeight="1" outlineLevel="4">
      <c r="J298" s="315" t="e">
        <f t="shared" si="16"/>
        <v>#DIV/0!</v>
      </c>
      <c r="K298" s="315" t="e">
        <f t="shared" si="17"/>
        <v>#DIV/0!</v>
      </c>
      <c r="L298" s="315">
        <f t="shared" si="18"/>
        <v>0</v>
      </c>
      <c r="M298" s="315" t="e">
        <f t="shared" si="19"/>
        <v>#DIV/0!</v>
      </c>
    </row>
    <row r="299" spans="2:13" ht="11.25" customHeight="1" outlineLevel="4">
      <c r="B299" s="322" t="s">
        <v>47</v>
      </c>
      <c r="C299" s="317">
        <v>188885.57</v>
      </c>
      <c r="D299" s="317">
        <v>242863.57</v>
      </c>
      <c r="E299" s="317">
        <v>17171.42</v>
      </c>
      <c r="F299" s="318">
        <v>2581</v>
      </c>
      <c r="G299" s="317">
        <v>53978</v>
      </c>
      <c r="H299" s="340">
        <v>22.23</v>
      </c>
      <c r="J299" s="317">
        <f t="shared" si="16"/>
        <v>0.10000002911815943</v>
      </c>
      <c r="K299" s="317">
        <f t="shared" si="17"/>
        <v>220785.05779195044</v>
      </c>
      <c r="L299" s="317">
        <f t="shared" si="18"/>
        <v>2.581</v>
      </c>
      <c r="M299" s="317">
        <f t="shared" si="19"/>
        <v>220.78505779195044</v>
      </c>
    </row>
    <row r="300" spans="2:13" ht="11.25" customHeight="1" outlineLevel="5">
      <c r="B300" s="347" t="s">
        <v>180</v>
      </c>
      <c r="C300" s="324">
        <v>191400.96</v>
      </c>
      <c r="D300" s="324">
        <v>245378.96</v>
      </c>
      <c r="E300" s="324">
        <v>17400.1</v>
      </c>
      <c r="F300" s="325">
        <v>2612</v>
      </c>
      <c r="G300" s="324">
        <v>53978</v>
      </c>
      <c r="H300" s="341">
        <v>22</v>
      </c>
      <c r="J300" s="324">
        <f t="shared" si="16"/>
        <v>0.10000008045937245</v>
      </c>
      <c r="K300" s="324">
        <f t="shared" si="17"/>
        <v>223071.76550162342</v>
      </c>
      <c r="L300" s="349">
        <f t="shared" si="18"/>
        <v>2.612</v>
      </c>
      <c r="M300" s="349">
        <f t="shared" si="19"/>
        <v>223.07176550162342</v>
      </c>
    </row>
    <row r="301" spans="2:13" ht="11.25" customHeight="1" outlineLevel="6">
      <c r="B301" s="326" t="s">
        <v>257</v>
      </c>
      <c r="C301" s="327">
        <v>191400.96</v>
      </c>
      <c r="D301" s="327">
        <v>245378.96</v>
      </c>
      <c r="E301" s="327">
        <v>17400.1</v>
      </c>
      <c r="F301" s="328">
        <v>2612</v>
      </c>
      <c r="G301" s="327">
        <v>53978</v>
      </c>
      <c r="H301" s="329">
        <v>22</v>
      </c>
      <c r="J301" s="327">
        <f t="shared" si="16"/>
        <v>0.10000008045937245</v>
      </c>
      <c r="K301" s="327">
        <f t="shared" si="17"/>
        <v>223071.76550162342</v>
      </c>
      <c r="L301" s="327">
        <f t="shared" si="18"/>
        <v>2.612</v>
      </c>
      <c r="M301" s="327">
        <f t="shared" si="19"/>
        <v>223.07176550162342</v>
      </c>
    </row>
    <row r="302" spans="2:13" ht="11.25" customHeight="1" outlineLevel="5">
      <c r="B302" s="338" t="s">
        <v>144</v>
      </c>
      <c r="C302" s="324">
        <v>-2515.39</v>
      </c>
      <c r="D302" s="324">
        <v>-2515.39</v>
      </c>
      <c r="E302" s="341">
        <v>-228.68</v>
      </c>
      <c r="F302" s="342">
        <v>-31</v>
      </c>
      <c r="G302" s="330"/>
      <c r="H302" s="330"/>
      <c r="J302" s="324">
        <f t="shared" si="16"/>
        <v>0.10000393578547345</v>
      </c>
      <c r="K302" s="324">
        <f t="shared" si="17"/>
        <v>-2286.71</v>
      </c>
      <c r="L302" s="339">
        <f t="shared" si="18"/>
        <v>-0.031</v>
      </c>
      <c r="M302" s="339">
        <f t="shared" si="19"/>
        <v>-2.2867100000000002</v>
      </c>
    </row>
    <row r="303" spans="2:13" ht="11.25" customHeight="1" outlineLevel="6">
      <c r="B303" s="326" t="s">
        <v>222</v>
      </c>
      <c r="C303" s="327">
        <v>-2515.39</v>
      </c>
      <c r="D303" s="327">
        <v>-2515.39</v>
      </c>
      <c r="E303" s="329">
        <v>-228.68</v>
      </c>
      <c r="F303" s="332">
        <v>-31</v>
      </c>
      <c r="G303" s="331"/>
      <c r="H303" s="331"/>
      <c r="J303" s="327">
        <f t="shared" si="16"/>
        <v>0.10000393578547345</v>
      </c>
      <c r="K303" s="327">
        <f t="shared" si="17"/>
        <v>-2286.71</v>
      </c>
      <c r="L303" s="327">
        <f t="shared" si="18"/>
        <v>-0.031</v>
      </c>
      <c r="M303" s="327">
        <f t="shared" si="19"/>
        <v>-2.2867100000000002</v>
      </c>
    </row>
    <row r="304" spans="10:13" ht="4.5" customHeight="1" outlineLevel="2">
      <c r="J304" s="315" t="e">
        <f t="shared" si="16"/>
        <v>#DIV/0!</v>
      </c>
      <c r="K304" s="315" t="e">
        <f t="shared" si="17"/>
        <v>#DIV/0!</v>
      </c>
      <c r="L304" s="315">
        <f t="shared" si="18"/>
        <v>0</v>
      </c>
      <c r="M304" s="315" t="e">
        <f t="shared" si="19"/>
        <v>#DIV/0!</v>
      </c>
    </row>
    <row r="305" spans="2:13" ht="11.25" customHeight="1" outlineLevel="2">
      <c r="B305" s="320" t="s">
        <v>161</v>
      </c>
      <c r="C305" s="317">
        <v>54465849</v>
      </c>
      <c r="D305" s="317">
        <v>67809880.86</v>
      </c>
      <c r="E305" s="317">
        <v>4951440.91</v>
      </c>
      <c r="F305" s="318">
        <v>791609.2</v>
      </c>
      <c r="G305" s="317">
        <v>13344031.86</v>
      </c>
      <c r="H305" s="340">
        <v>19.68</v>
      </c>
      <c r="J305" s="317">
        <f t="shared" si="16"/>
        <v>0.1000000020398103</v>
      </c>
      <c r="K305" s="317">
        <f t="shared" si="17"/>
        <v>61645346.12205017</v>
      </c>
      <c r="L305" s="317">
        <f t="shared" si="18"/>
        <v>791.6092</v>
      </c>
      <c r="M305" s="317">
        <f t="shared" si="19"/>
        <v>61645.34612205017</v>
      </c>
    </row>
    <row r="306" spans="10:13" ht="4.5" customHeight="1" outlineLevel="3">
      <c r="J306" s="315" t="e">
        <f t="shared" si="16"/>
        <v>#DIV/0!</v>
      </c>
      <c r="K306" s="315" t="e">
        <f t="shared" si="17"/>
        <v>#DIV/0!</v>
      </c>
      <c r="L306" s="315">
        <f t="shared" si="18"/>
        <v>0</v>
      </c>
      <c r="M306" s="315" t="e">
        <f t="shared" si="19"/>
        <v>#DIV/0!</v>
      </c>
    </row>
    <row r="307" spans="2:13" ht="11.25" customHeight="1" outlineLevel="3">
      <c r="B307" s="321" t="s">
        <v>98</v>
      </c>
      <c r="C307" s="317">
        <v>8379629.59</v>
      </c>
      <c r="D307" s="317">
        <v>9573351.76</v>
      </c>
      <c r="E307" s="317">
        <v>761784.51</v>
      </c>
      <c r="F307" s="318">
        <v>102073</v>
      </c>
      <c r="G307" s="317">
        <v>1193722.17</v>
      </c>
      <c r="H307" s="340">
        <v>12.47</v>
      </c>
      <c r="J307" s="317">
        <f t="shared" si="16"/>
        <v>0.10000000026254144</v>
      </c>
      <c r="K307" s="317">
        <f t="shared" si="17"/>
        <v>8703047.052468263</v>
      </c>
      <c r="L307" s="317">
        <f t="shared" si="18"/>
        <v>102.073</v>
      </c>
      <c r="M307" s="317">
        <f t="shared" si="19"/>
        <v>8703.047052468262</v>
      </c>
    </row>
    <row r="308" spans="10:13" ht="4.5" customHeight="1" outlineLevel="4">
      <c r="J308" s="315" t="e">
        <f t="shared" si="16"/>
        <v>#DIV/0!</v>
      </c>
      <c r="K308" s="315" t="e">
        <f t="shared" si="17"/>
        <v>#DIV/0!</v>
      </c>
      <c r="L308" s="315">
        <f t="shared" si="18"/>
        <v>0</v>
      </c>
      <c r="M308" s="315" t="e">
        <f t="shared" si="19"/>
        <v>#DIV/0!</v>
      </c>
    </row>
    <row r="309" spans="2:13" ht="11.25" customHeight="1" outlineLevel="4">
      <c r="B309" s="322" t="s">
        <v>99</v>
      </c>
      <c r="C309" s="317">
        <v>8379629.59</v>
      </c>
      <c r="D309" s="317">
        <v>9573351.76</v>
      </c>
      <c r="E309" s="317">
        <v>761784.51</v>
      </c>
      <c r="F309" s="318">
        <v>102073</v>
      </c>
      <c r="G309" s="317">
        <v>1193722.17</v>
      </c>
      <c r="H309" s="340">
        <v>12.47</v>
      </c>
      <c r="J309" s="317">
        <f t="shared" si="16"/>
        <v>0.10000000026254144</v>
      </c>
      <c r="K309" s="317">
        <f t="shared" si="17"/>
        <v>8703047.052468263</v>
      </c>
      <c r="L309" s="317">
        <f>F309/$J$1-L317</f>
        <v>94.969</v>
      </c>
      <c r="M309" s="317">
        <f>K309/$J$1-M317</f>
        <v>8162.5452265651775</v>
      </c>
    </row>
    <row r="310" spans="2:13" ht="11.25" customHeight="1" outlineLevel="5">
      <c r="B310" s="347" t="s">
        <v>180</v>
      </c>
      <c r="C310" s="324">
        <v>2375827.62</v>
      </c>
      <c r="D310" s="324">
        <v>3091146.36</v>
      </c>
      <c r="E310" s="324">
        <v>215984.32</v>
      </c>
      <c r="F310" s="325">
        <v>32601</v>
      </c>
      <c r="G310" s="324">
        <v>715318.74</v>
      </c>
      <c r="H310" s="341">
        <v>23.14</v>
      </c>
      <c r="J310" s="324">
        <f t="shared" si="16"/>
        <v>0.09999999537003447</v>
      </c>
      <c r="K310" s="324">
        <f t="shared" si="17"/>
        <v>2810133.0663734716</v>
      </c>
      <c r="L310" s="349">
        <f t="shared" si="18"/>
        <v>32.601</v>
      </c>
      <c r="M310" s="349">
        <f t="shared" si="19"/>
        <v>2810.1330663734716</v>
      </c>
    </row>
    <row r="311" spans="2:13" ht="11.25" customHeight="1" outlineLevel="6">
      <c r="B311" s="326" t="s">
        <v>309</v>
      </c>
      <c r="C311" s="327">
        <v>479165.28</v>
      </c>
      <c r="D311" s="327">
        <v>622269.12</v>
      </c>
      <c r="E311" s="327">
        <v>43560.48</v>
      </c>
      <c r="F311" s="328">
        <v>6336</v>
      </c>
      <c r="G311" s="327">
        <v>143103.84</v>
      </c>
      <c r="H311" s="329">
        <v>23</v>
      </c>
      <c r="J311" s="327">
        <f t="shared" si="16"/>
        <v>0.09999999999999999</v>
      </c>
      <c r="K311" s="327">
        <f t="shared" si="17"/>
        <v>565699.2</v>
      </c>
      <c r="L311" s="327">
        <f t="shared" si="18"/>
        <v>6.336</v>
      </c>
      <c r="M311" s="327">
        <f t="shared" si="19"/>
        <v>565.6991999999999</v>
      </c>
    </row>
    <row r="312" spans="2:13" ht="11.25" customHeight="1" outlineLevel="6">
      <c r="B312" s="326" t="s">
        <v>241</v>
      </c>
      <c r="C312" s="327">
        <v>513514.32</v>
      </c>
      <c r="D312" s="327">
        <v>626263.44</v>
      </c>
      <c r="E312" s="327">
        <v>46683.12</v>
      </c>
      <c r="F312" s="328">
        <v>5940</v>
      </c>
      <c r="G312" s="327">
        <v>112749.12</v>
      </c>
      <c r="H312" s="329">
        <v>18</v>
      </c>
      <c r="J312" s="327">
        <f t="shared" si="16"/>
        <v>0.1</v>
      </c>
      <c r="K312" s="327">
        <f t="shared" si="17"/>
        <v>569330.3999999999</v>
      </c>
      <c r="L312" s="327">
        <f t="shared" si="18"/>
        <v>5.94</v>
      </c>
      <c r="M312" s="327">
        <f t="shared" si="19"/>
        <v>569.3303999999999</v>
      </c>
    </row>
    <row r="313" spans="2:13" ht="11.25" customHeight="1" outlineLevel="6">
      <c r="B313" s="326" t="s">
        <v>337</v>
      </c>
      <c r="C313" s="327">
        <v>43216.8</v>
      </c>
      <c r="D313" s="327">
        <v>56126.4</v>
      </c>
      <c r="E313" s="327">
        <v>3928.8</v>
      </c>
      <c r="F313" s="332">
        <v>660</v>
      </c>
      <c r="G313" s="327">
        <v>12909.6</v>
      </c>
      <c r="H313" s="329">
        <v>23</v>
      </c>
      <c r="J313" s="327">
        <f t="shared" si="16"/>
        <v>0.1</v>
      </c>
      <c r="K313" s="327">
        <f t="shared" si="17"/>
        <v>51024</v>
      </c>
      <c r="L313" s="327">
        <f t="shared" si="18"/>
        <v>0.66</v>
      </c>
      <c r="M313" s="327">
        <f t="shared" si="19"/>
        <v>51.024</v>
      </c>
    </row>
    <row r="314" spans="2:13" ht="11.25" customHeight="1" outlineLevel="6">
      <c r="B314" s="326" t="s">
        <v>202</v>
      </c>
      <c r="C314" s="327">
        <v>1339931.22</v>
      </c>
      <c r="D314" s="327">
        <v>1786487.4</v>
      </c>
      <c r="E314" s="327">
        <v>121811.92</v>
      </c>
      <c r="F314" s="328">
        <v>19665</v>
      </c>
      <c r="G314" s="327">
        <v>446556.18</v>
      </c>
      <c r="H314" s="329">
        <v>25</v>
      </c>
      <c r="J314" s="327">
        <f t="shared" si="16"/>
        <v>0.09999999179062345</v>
      </c>
      <c r="K314" s="327">
        <f t="shared" si="17"/>
        <v>1624079.4666660726</v>
      </c>
      <c r="L314" s="327">
        <f t="shared" si="18"/>
        <v>19.665</v>
      </c>
      <c r="M314" s="327">
        <f t="shared" si="19"/>
        <v>1624.0794666660727</v>
      </c>
    </row>
    <row r="315" spans="2:13" ht="11.25" customHeight="1" outlineLevel="5">
      <c r="B315" s="348" t="s">
        <v>181</v>
      </c>
      <c r="C315" s="324">
        <v>14983.2</v>
      </c>
      <c r="D315" s="324">
        <v>14983.2</v>
      </c>
      <c r="E315" s="324">
        <v>1362.11</v>
      </c>
      <c r="F315" s="342">
        <v>240</v>
      </c>
      <c r="G315" s="330"/>
      <c r="H315" s="330"/>
      <c r="J315" s="324">
        <f t="shared" si="16"/>
        <v>0.10000007341556365</v>
      </c>
      <c r="K315" s="324">
        <f t="shared" si="17"/>
        <v>13621.09</v>
      </c>
      <c r="L315" s="350">
        <f t="shared" si="18"/>
        <v>0.24</v>
      </c>
      <c r="M315" s="324">
        <f t="shared" si="19"/>
        <v>13.62109</v>
      </c>
    </row>
    <row r="316" spans="2:13" ht="11.25" customHeight="1" outlineLevel="6">
      <c r="B316" s="326" t="s">
        <v>384</v>
      </c>
      <c r="C316" s="327">
        <v>14983.2</v>
      </c>
      <c r="D316" s="327">
        <v>14983.2</v>
      </c>
      <c r="E316" s="327">
        <v>1362.11</v>
      </c>
      <c r="F316" s="332">
        <v>240</v>
      </c>
      <c r="G316" s="331"/>
      <c r="H316" s="331"/>
      <c r="J316" s="327">
        <f t="shared" si="16"/>
        <v>0.10000007341556365</v>
      </c>
      <c r="K316" s="327">
        <f t="shared" si="17"/>
        <v>13621.09</v>
      </c>
      <c r="L316" s="327">
        <f t="shared" si="18"/>
        <v>0.24</v>
      </c>
      <c r="M316" s="327">
        <f t="shared" si="19"/>
        <v>13.62109</v>
      </c>
    </row>
    <row r="317" spans="2:13" ht="11.25" customHeight="1" outlineLevel="5">
      <c r="B317" s="334" t="s">
        <v>143</v>
      </c>
      <c r="C317" s="324">
        <v>560013.6</v>
      </c>
      <c r="D317" s="324">
        <v>594552</v>
      </c>
      <c r="E317" s="324">
        <v>50910.32</v>
      </c>
      <c r="F317" s="325">
        <v>7104</v>
      </c>
      <c r="G317" s="324">
        <v>34538.4</v>
      </c>
      <c r="H317" s="341">
        <v>5.81</v>
      </c>
      <c r="J317" s="324">
        <f t="shared" si="16"/>
        <v>0.09999998428609613</v>
      </c>
      <c r="K317" s="324">
        <f t="shared" si="17"/>
        <v>540501.8259030852</v>
      </c>
      <c r="L317" s="335">
        <f t="shared" si="18"/>
        <v>7.104</v>
      </c>
      <c r="M317" s="335">
        <f t="shared" si="19"/>
        <v>540.5018259030852</v>
      </c>
    </row>
    <row r="318" spans="2:13" ht="11.25" customHeight="1" outlineLevel="6">
      <c r="B318" s="326" t="s">
        <v>162</v>
      </c>
      <c r="C318" s="327">
        <v>560013.6</v>
      </c>
      <c r="D318" s="327">
        <v>594552</v>
      </c>
      <c r="E318" s="327">
        <v>50910.32</v>
      </c>
      <c r="F318" s="328">
        <v>7104</v>
      </c>
      <c r="G318" s="327">
        <v>34538.4</v>
      </c>
      <c r="H318" s="329">
        <v>5.81</v>
      </c>
      <c r="J318" s="327">
        <f t="shared" si="16"/>
        <v>0.09999998428609613</v>
      </c>
      <c r="K318" s="327">
        <f t="shared" si="17"/>
        <v>540501.8259030852</v>
      </c>
      <c r="L318" s="327">
        <f t="shared" si="18"/>
        <v>7.104</v>
      </c>
      <c r="M318" s="327">
        <f t="shared" si="19"/>
        <v>540.5018259030852</v>
      </c>
    </row>
    <row r="319" spans="2:13" ht="11.25" customHeight="1" outlineLevel="5">
      <c r="B319" s="338" t="s">
        <v>144</v>
      </c>
      <c r="C319" s="324">
        <v>5428805.17</v>
      </c>
      <c r="D319" s="324">
        <v>5872670.2</v>
      </c>
      <c r="E319" s="324">
        <v>493527.76</v>
      </c>
      <c r="F319" s="325">
        <v>62128</v>
      </c>
      <c r="G319" s="324">
        <v>443865.03</v>
      </c>
      <c r="H319" s="341">
        <v>7.56</v>
      </c>
      <c r="J319" s="324">
        <f t="shared" si="16"/>
        <v>0.10000000384983425</v>
      </c>
      <c r="K319" s="324">
        <f t="shared" si="17"/>
        <v>5338791.072224126</v>
      </c>
      <c r="L319" s="339">
        <f t="shared" si="18"/>
        <v>62.128</v>
      </c>
      <c r="M319" s="339">
        <f t="shared" si="19"/>
        <v>5338.791072224126</v>
      </c>
    </row>
    <row r="320" spans="2:13" ht="11.25" customHeight="1" outlineLevel="6">
      <c r="B320" s="326" t="s">
        <v>112</v>
      </c>
      <c r="C320" s="327">
        <v>83730</v>
      </c>
      <c r="D320" s="327">
        <v>83730</v>
      </c>
      <c r="E320" s="327">
        <v>7611.83</v>
      </c>
      <c r="F320" s="332">
        <v>930</v>
      </c>
      <c r="G320" s="331"/>
      <c r="H320" s="331"/>
      <c r="J320" s="327">
        <f t="shared" si="16"/>
        <v>0.10000017078708014</v>
      </c>
      <c r="K320" s="327">
        <f t="shared" si="17"/>
        <v>76118.17</v>
      </c>
      <c r="L320" s="327">
        <f t="shared" si="18"/>
        <v>0.93</v>
      </c>
      <c r="M320" s="327">
        <f t="shared" si="19"/>
        <v>76.11816999999999</v>
      </c>
    </row>
    <row r="321" spans="2:13" ht="11.25" customHeight="1" outlineLevel="6">
      <c r="B321" s="326" t="s">
        <v>138</v>
      </c>
      <c r="C321" s="327">
        <v>493051.49</v>
      </c>
      <c r="D321" s="327">
        <v>493051.49</v>
      </c>
      <c r="E321" s="327">
        <v>44822.9</v>
      </c>
      <c r="F321" s="328">
        <v>7181.4</v>
      </c>
      <c r="G321" s="331"/>
      <c r="H321" s="331"/>
      <c r="J321" s="327">
        <f t="shared" si="16"/>
        <v>0.1000000914711844</v>
      </c>
      <c r="K321" s="327">
        <f t="shared" si="17"/>
        <v>448228.58999999997</v>
      </c>
      <c r="L321" s="327">
        <f t="shared" si="18"/>
        <v>7.1814</v>
      </c>
      <c r="M321" s="327">
        <f t="shared" si="19"/>
        <v>448.22858999999994</v>
      </c>
    </row>
    <row r="322" spans="2:13" ht="11.25" customHeight="1" outlineLevel="6">
      <c r="B322" s="326" t="s">
        <v>151</v>
      </c>
      <c r="C322" s="327">
        <v>1179112.85</v>
      </c>
      <c r="D322" s="327">
        <v>1294614.25</v>
      </c>
      <c r="E322" s="327">
        <v>107192.06</v>
      </c>
      <c r="F322" s="328">
        <v>10172.4</v>
      </c>
      <c r="G322" s="327">
        <v>115501.4</v>
      </c>
      <c r="H322" s="329">
        <v>8.92</v>
      </c>
      <c r="J322" s="327">
        <f t="shared" si="16"/>
        <v>0.09999998227480969</v>
      </c>
      <c r="K322" s="327">
        <f t="shared" si="17"/>
        <v>1176922.0644192433</v>
      </c>
      <c r="L322" s="327">
        <f t="shared" si="18"/>
        <v>10.1724</v>
      </c>
      <c r="M322" s="327">
        <f t="shared" si="19"/>
        <v>1176.9220644192433</v>
      </c>
    </row>
    <row r="323" spans="2:13" ht="11.25" customHeight="1" outlineLevel="6">
      <c r="B323" s="326" t="s">
        <v>113</v>
      </c>
      <c r="C323" s="327">
        <v>113137.22</v>
      </c>
      <c r="D323" s="327">
        <v>131210.31</v>
      </c>
      <c r="E323" s="327">
        <v>10285.22</v>
      </c>
      <c r="F323" s="328">
        <v>1284</v>
      </c>
      <c r="G323" s="327">
        <v>18073.09</v>
      </c>
      <c r="H323" s="329">
        <v>13.77</v>
      </c>
      <c r="J323" s="327">
        <f t="shared" si="16"/>
        <v>0.10000019445416715</v>
      </c>
      <c r="K323" s="327">
        <f t="shared" si="17"/>
        <v>119282.07891372973</v>
      </c>
      <c r="L323" s="327">
        <f t="shared" si="18"/>
        <v>1.284</v>
      </c>
      <c r="M323" s="327">
        <f t="shared" si="19"/>
        <v>119.28207891372972</v>
      </c>
    </row>
    <row r="324" spans="2:13" ht="11.25" customHeight="1" outlineLevel="6">
      <c r="B324" s="326" t="s">
        <v>176</v>
      </c>
      <c r="C324" s="327">
        <v>2617009.59</v>
      </c>
      <c r="D324" s="327">
        <v>2927300.13</v>
      </c>
      <c r="E324" s="327">
        <v>237909.93</v>
      </c>
      <c r="F324" s="328">
        <v>31308.4</v>
      </c>
      <c r="G324" s="327">
        <v>310290.54</v>
      </c>
      <c r="H324" s="329">
        <v>10.6</v>
      </c>
      <c r="J324" s="327">
        <f t="shared" si="16"/>
        <v>0.09999998486822533</v>
      </c>
      <c r="K324" s="327">
        <f t="shared" si="17"/>
        <v>2661181.972971278</v>
      </c>
      <c r="L324" s="327">
        <f t="shared" si="18"/>
        <v>31.308400000000002</v>
      </c>
      <c r="M324" s="327">
        <f t="shared" si="19"/>
        <v>2661.181972971278</v>
      </c>
    </row>
    <row r="325" spans="2:13" ht="11.25" customHeight="1" outlineLevel="6">
      <c r="B325" s="326" t="s">
        <v>270</v>
      </c>
      <c r="C325" s="327">
        <v>17951.46</v>
      </c>
      <c r="D325" s="327">
        <v>17951.46</v>
      </c>
      <c r="E325" s="327">
        <v>1631.96</v>
      </c>
      <c r="F325" s="332">
        <v>185.4</v>
      </c>
      <c r="G325" s="331"/>
      <c r="H325" s="331"/>
      <c r="J325" s="327">
        <f t="shared" si="16"/>
        <v>0.10000061276387144</v>
      </c>
      <c r="K325" s="327">
        <f t="shared" si="17"/>
        <v>16319.499999999998</v>
      </c>
      <c r="L325" s="327">
        <f t="shared" si="18"/>
        <v>0.1854</v>
      </c>
      <c r="M325" s="327">
        <f t="shared" si="19"/>
        <v>16.319499999999998</v>
      </c>
    </row>
    <row r="326" spans="2:13" ht="11.25" customHeight="1" outlineLevel="6">
      <c r="B326" s="326" t="s">
        <v>147</v>
      </c>
      <c r="C326" s="327">
        <v>301019.86</v>
      </c>
      <c r="D326" s="327">
        <v>301019.86</v>
      </c>
      <c r="E326" s="327">
        <v>27365.44</v>
      </c>
      <c r="F326" s="328">
        <v>3334.2</v>
      </c>
      <c r="G326" s="331"/>
      <c r="H326" s="331"/>
      <c r="J326" s="327">
        <f t="shared" si="16"/>
        <v>0.09999999269151216</v>
      </c>
      <c r="K326" s="327">
        <f t="shared" si="17"/>
        <v>273654.42000000004</v>
      </c>
      <c r="L326" s="327">
        <f t="shared" si="18"/>
        <v>3.3341999999999996</v>
      </c>
      <c r="M326" s="327">
        <f t="shared" si="19"/>
        <v>273.65442</v>
      </c>
    </row>
    <row r="327" spans="2:13" ht="11.25" customHeight="1" outlineLevel="6">
      <c r="B327" s="326" t="s">
        <v>256</v>
      </c>
      <c r="C327" s="327">
        <v>623792.7</v>
      </c>
      <c r="D327" s="327">
        <v>623792.7</v>
      </c>
      <c r="E327" s="327">
        <v>56708.42</v>
      </c>
      <c r="F327" s="328">
        <v>7732.2</v>
      </c>
      <c r="G327" s="331"/>
      <c r="H327" s="331"/>
      <c r="J327" s="327">
        <f aca="true" t="shared" si="20" ref="J327:J390">E327/(C327-E327)</f>
        <v>0.0999999858927495</v>
      </c>
      <c r="K327" s="327">
        <f aca="true" t="shared" si="21" ref="K327:K390">D327/(1+J327)</f>
        <v>567084.2799999999</v>
      </c>
      <c r="L327" s="327">
        <f aca="true" t="shared" si="22" ref="L327:L390">F327/$J$1</f>
        <v>7.7322</v>
      </c>
      <c r="M327" s="327">
        <f aca="true" t="shared" si="23" ref="M327:M390">K327/$J$1</f>
        <v>567.0842799999999</v>
      </c>
    </row>
    <row r="328" spans="10:13" ht="4.5" customHeight="1" outlineLevel="3">
      <c r="J328" s="315" t="e">
        <f t="shared" si="20"/>
        <v>#DIV/0!</v>
      </c>
      <c r="K328" s="315" t="e">
        <f t="shared" si="21"/>
        <v>#DIV/0!</v>
      </c>
      <c r="L328" s="315">
        <f t="shared" si="22"/>
        <v>0</v>
      </c>
      <c r="M328" s="315" t="e">
        <f t="shared" si="23"/>
        <v>#DIV/0!</v>
      </c>
    </row>
    <row r="329" spans="2:13" ht="11.25" customHeight="1" outlineLevel="3">
      <c r="B329" s="321" t="s">
        <v>164</v>
      </c>
      <c r="C329" s="317">
        <v>23549067.21</v>
      </c>
      <c r="D329" s="317">
        <v>29404116.17</v>
      </c>
      <c r="E329" s="317">
        <v>2140824.34</v>
      </c>
      <c r="F329" s="318">
        <v>346083.8</v>
      </c>
      <c r="G329" s="317">
        <v>5855048.96</v>
      </c>
      <c r="H329" s="340">
        <v>19.91</v>
      </c>
      <c r="J329" s="317">
        <f t="shared" si="20"/>
        <v>0.10000000247568192</v>
      </c>
      <c r="K329" s="317">
        <f t="shared" si="21"/>
        <v>26731014.639838647</v>
      </c>
      <c r="L329" s="317">
        <f t="shared" si="22"/>
        <v>346.0838</v>
      </c>
      <c r="M329" s="317">
        <f t="shared" si="23"/>
        <v>26731.014639838646</v>
      </c>
    </row>
    <row r="330" spans="10:13" ht="4.5" customHeight="1" outlineLevel="4">
      <c r="J330" s="315" t="e">
        <f t="shared" si="20"/>
        <v>#DIV/0!</v>
      </c>
      <c r="K330" s="315" t="e">
        <f t="shared" si="21"/>
        <v>#DIV/0!</v>
      </c>
      <c r="L330" s="315">
        <f t="shared" si="22"/>
        <v>0</v>
      </c>
      <c r="M330" s="315" t="e">
        <f t="shared" si="23"/>
        <v>#DIV/0!</v>
      </c>
    </row>
    <row r="331" spans="2:13" ht="11.25" customHeight="1" outlineLevel="4">
      <c r="B331" s="322" t="s">
        <v>60</v>
      </c>
      <c r="C331" s="317">
        <v>2503948.23</v>
      </c>
      <c r="D331" s="317">
        <v>3211154.25</v>
      </c>
      <c r="E331" s="317">
        <v>227631.67</v>
      </c>
      <c r="F331" s="318">
        <v>38213</v>
      </c>
      <c r="G331" s="317">
        <v>707206.02</v>
      </c>
      <c r="H331" s="340">
        <v>22.02</v>
      </c>
      <c r="J331" s="317">
        <f t="shared" si="20"/>
        <v>0.10000000615028694</v>
      </c>
      <c r="K331" s="317">
        <f t="shared" si="21"/>
        <v>2919231.1200417187</v>
      </c>
      <c r="L331" s="317">
        <f>F331/$J$1-L335</f>
        <v>4.628999999999998</v>
      </c>
      <c r="M331" s="317">
        <f>K331/$J$1-M335</f>
        <v>368.4376259891678</v>
      </c>
    </row>
    <row r="332" spans="2:13" ht="11.25" customHeight="1" outlineLevel="5">
      <c r="B332" s="347" t="s">
        <v>180</v>
      </c>
      <c r="C332" s="324">
        <v>295376.94</v>
      </c>
      <c r="D332" s="324">
        <v>341153.46</v>
      </c>
      <c r="E332" s="324">
        <v>26852.47</v>
      </c>
      <c r="F332" s="325">
        <v>3867</v>
      </c>
      <c r="G332" s="324">
        <v>45776.52</v>
      </c>
      <c r="H332" s="341">
        <v>13.42</v>
      </c>
      <c r="J332" s="324">
        <f t="shared" si="20"/>
        <v>0.10000008565327399</v>
      </c>
      <c r="K332" s="324">
        <f t="shared" si="21"/>
        <v>310139.48494139797</v>
      </c>
      <c r="L332" s="349">
        <f t="shared" si="22"/>
        <v>3.867</v>
      </c>
      <c r="M332" s="349">
        <f t="shared" si="23"/>
        <v>310.139484941398</v>
      </c>
    </row>
    <row r="333" spans="2:13" ht="11.25" customHeight="1" outlineLevel="6">
      <c r="B333" s="326" t="s">
        <v>250</v>
      </c>
      <c r="C333" s="327">
        <v>252950.82</v>
      </c>
      <c r="D333" s="327">
        <v>298727.34</v>
      </c>
      <c r="E333" s="327">
        <v>22995.55</v>
      </c>
      <c r="F333" s="328">
        <v>3339</v>
      </c>
      <c r="G333" s="327">
        <v>45776.52</v>
      </c>
      <c r="H333" s="329">
        <v>15.32</v>
      </c>
      <c r="J333" s="327">
        <f t="shared" si="20"/>
        <v>0.1000001000194516</v>
      </c>
      <c r="K333" s="327">
        <f t="shared" si="21"/>
        <v>271570.2843978992</v>
      </c>
      <c r="L333" s="327">
        <f t="shared" si="22"/>
        <v>3.339</v>
      </c>
      <c r="M333" s="327">
        <f t="shared" si="23"/>
        <v>271.5702843978992</v>
      </c>
    </row>
    <row r="334" spans="2:13" ht="11.25" customHeight="1" outlineLevel="6">
      <c r="B334" s="326" t="s">
        <v>244</v>
      </c>
      <c r="C334" s="327">
        <v>42426.12</v>
      </c>
      <c r="D334" s="327">
        <v>42426.12</v>
      </c>
      <c r="E334" s="327">
        <v>3856.92</v>
      </c>
      <c r="F334" s="332">
        <v>528</v>
      </c>
      <c r="G334" s="331"/>
      <c r="H334" s="331"/>
      <c r="J334" s="327">
        <f t="shared" si="20"/>
        <v>0.09999999999999999</v>
      </c>
      <c r="K334" s="327">
        <f t="shared" si="21"/>
        <v>38569.2</v>
      </c>
      <c r="L334" s="327">
        <f t="shared" si="22"/>
        <v>0.528</v>
      </c>
      <c r="M334" s="327">
        <f t="shared" si="23"/>
        <v>38.569199999999995</v>
      </c>
    </row>
    <row r="335" spans="2:13" ht="11.25" customHeight="1" outlineLevel="5">
      <c r="B335" s="334" t="s">
        <v>143</v>
      </c>
      <c r="C335" s="324">
        <v>2144443.35</v>
      </c>
      <c r="D335" s="324">
        <v>2805872.85</v>
      </c>
      <c r="E335" s="324">
        <v>194949.4</v>
      </c>
      <c r="F335" s="325">
        <v>33584</v>
      </c>
      <c r="G335" s="324">
        <v>661429.5</v>
      </c>
      <c r="H335" s="341">
        <v>23.57</v>
      </c>
      <c r="J335" s="324">
        <f t="shared" si="20"/>
        <v>0.10000000256476814</v>
      </c>
      <c r="K335" s="324">
        <f t="shared" si="21"/>
        <v>2550793.494052551</v>
      </c>
      <c r="L335" s="335">
        <f t="shared" si="22"/>
        <v>33.584</v>
      </c>
      <c r="M335" s="335">
        <f t="shared" si="23"/>
        <v>2550.793494052551</v>
      </c>
    </row>
    <row r="336" spans="2:13" ht="11.25" customHeight="1" outlineLevel="6">
      <c r="B336" s="326" t="s">
        <v>184</v>
      </c>
      <c r="C336" s="327">
        <v>1071570.86</v>
      </c>
      <c r="D336" s="327">
        <v>1378454.27</v>
      </c>
      <c r="E336" s="327">
        <v>97415.54</v>
      </c>
      <c r="F336" s="328">
        <v>16337.4</v>
      </c>
      <c r="G336" s="327">
        <v>306883.41</v>
      </c>
      <c r="H336" s="329">
        <v>22.26</v>
      </c>
      <c r="J336" s="327">
        <f t="shared" si="20"/>
        <v>0.10000000821224278</v>
      </c>
      <c r="K336" s="327">
        <f t="shared" si="21"/>
        <v>1253140.2360990075</v>
      </c>
      <c r="L336" s="327">
        <f t="shared" si="22"/>
        <v>16.3374</v>
      </c>
      <c r="M336" s="327">
        <f t="shared" si="23"/>
        <v>1253.1402360990076</v>
      </c>
    </row>
    <row r="337" spans="2:13" ht="11.25" customHeight="1" outlineLevel="6">
      <c r="B337" s="326" t="s">
        <v>103</v>
      </c>
      <c r="C337" s="327">
        <v>1072872.49</v>
      </c>
      <c r="D337" s="327">
        <v>1427418.58</v>
      </c>
      <c r="E337" s="327">
        <v>97533.86</v>
      </c>
      <c r="F337" s="328">
        <v>17246.6</v>
      </c>
      <c r="G337" s="327">
        <v>354546.09</v>
      </c>
      <c r="H337" s="329">
        <v>24.84</v>
      </c>
      <c r="J337" s="327">
        <f t="shared" si="20"/>
        <v>0.09999999692414521</v>
      </c>
      <c r="K337" s="327">
        <f t="shared" si="21"/>
        <v>1297653.2581739938</v>
      </c>
      <c r="L337" s="327">
        <f t="shared" si="22"/>
        <v>17.246599999999997</v>
      </c>
      <c r="M337" s="327">
        <f t="shared" si="23"/>
        <v>1297.653258173994</v>
      </c>
    </row>
    <row r="338" spans="2:13" ht="11.25" customHeight="1" outlineLevel="5">
      <c r="B338" s="338" t="s">
        <v>144</v>
      </c>
      <c r="C338" s="324">
        <v>64127.94</v>
      </c>
      <c r="D338" s="324">
        <v>64127.94</v>
      </c>
      <c r="E338" s="324">
        <v>5829.8</v>
      </c>
      <c r="F338" s="342">
        <v>762</v>
      </c>
      <c r="G338" s="330"/>
      <c r="H338" s="330"/>
      <c r="J338" s="324">
        <f t="shared" si="20"/>
        <v>0.09999975985511717</v>
      </c>
      <c r="K338" s="324">
        <f t="shared" si="21"/>
        <v>58298.14</v>
      </c>
      <c r="L338" s="339">
        <f t="shared" si="22"/>
        <v>0.762</v>
      </c>
      <c r="M338" s="339">
        <f t="shared" si="23"/>
        <v>58.29814</v>
      </c>
    </row>
    <row r="339" spans="2:13" ht="11.25" customHeight="1" outlineLevel="6">
      <c r="B339" s="326" t="s">
        <v>338</v>
      </c>
      <c r="C339" s="327">
        <v>64127.94</v>
      </c>
      <c r="D339" s="327">
        <v>64127.94</v>
      </c>
      <c r="E339" s="327">
        <v>5829.8</v>
      </c>
      <c r="F339" s="332">
        <v>762</v>
      </c>
      <c r="G339" s="331"/>
      <c r="H339" s="331"/>
      <c r="J339" s="327">
        <f t="shared" si="20"/>
        <v>0.09999975985511717</v>
      </c>
      <c r="K339" s="327">
        <f t="shared" si="21"/>
        <v>58298.14</v>
      </c>
      <c r="L339" s="327">
        <f t="shared" si="22"/>
        <v>0.762</v>
      </c>
      <c r="M339" s="327">
        <f t="shared" si="23"/>
        <v>58.29814</v>
      </c>
    </row>
    <row r="340" spans="10:13" ht="4.5" customHeight="1" outlineLevel="4">
      <c r="J340" s="315" t="e">
        <f t="shared" si="20"/>
        <v>#DIV/0!</v>
      </c>
      <c r="K340" s="315" t="e">
        <f t="shared" si="21"/>
        <v>#DIV/0!</v>
      </c>
      <c r="L340" s="315">
        <f t="shared" si="22"/>
        <v>0</v>
      </c>
      <c r="M340" s="315" t="e">
        <f t="shared" si="23"/>
        <v>#DIV/0!</v>
      </c>
    </row>
    <row r="341" spans="2:13" ht="11.25" customHeight="1" outlineLevel="4">
      <c r="B341" s="322" t="s">
        <v>92</v>
      </c>
      <c r="C341" s="317">
        <v>13004795.25</v>
      </c>
      <c r="D341" s="317">
        <v>15949217.85</v>
      </c>
      <c r="E341" s="317">
        <v>1182254.14</v>
      </c>
      <c r="F341" s="318">
        <v>181614.6</v>
      </c>
      <c r="G341" s="317">
        <v>2944422.6</v>
      </c>
      <c r="H341" s="340">
        <v>18.46</v>
      </c>
      <c r="J341" s="317">
        <f t="shared" si="20"/>
        <v>0.10000000245294136</v>
      </c>
      <c r="K341" s="317">
        <f t="shared" si="21"/>
        <v>14499288.922212815</v>
      </c>
      <c r="L341" s="317">
        <f>F341/$J$1-L345</f>
        <v>95.8572</v>
      </c>
      <c r="M341" s="317">
        <f>K341/$J$1-M345</f>
        <v>8052.978954070625</v>
      </c>
    </row>
    <row r="342" spans="2:13" ht="11.25" customHeight="1" outlineLevel="5">
      <c r="B342" s="347" t="s">
        <v>180</v>
      </c>
      <c r="C342" s="324">
        <v>7381072.02</v>
      </c>
      <c r="D342" s="324">
        <v>8858276.88</v>
      </c>
      <c r="E342" s="324">
        <v>671006.57</v>
      </c>
      <c r="F342" s="325">
        <v>95857.2</v>
      </c>
      <c r="G342" s="324">
        <v>1477204.86</v>
      </c>
      <c r="H342" s="341">
        <v>16.68</v>
      </c>
      <c r="J342" s="324">
        <f t="shared" si="20"/>
        <v>0.10000000372574608</v>
      </c>
      <c r="K342" s="324">
        <f t="shared" si="21"/>
        <v>8052978.954542406</v>
      </c>
      <c r="L342" s="349">
        <f t="shared" si="22"/>
        <v>95.85719999999999</v>
      </c>
      <c r="M342" s="349">
        <f t="shared" si="23"/>
        <v>8052.9789545424055</v>
      </c>
    </row>
    <row r="343" spans="2:13" ht="11.25" customHeight="1" outlineLevel="6">
      <c r="B343" s="326" t="s">
        <v>310</v>
      </c>
      <c r="C343" s="327">
        <v>572877.36</v>
      </c>
      <c r="D343" s="327">
        <v>756107.76</v>
      </c>
      <c r="E343" s="327">
        <v>52079.76</v>
      </c>
      <c r="F343" s="328">
        <v>8130</v>
      </c>
      <c r="G343" s="327">
        <v>183230.4</v>
      </c>
      <c r="H343" s="329">
        <v>24.23</v>
      </c>
      <c r="J343" s="327">
        <f t="shared" si="20"/>
        <v>0.1</v>
      </c>
      <c r="K343" s="327">
        <f t="shared" si="21"/>
        <v>687370.6909090909</v>
      </c>
      <c r="L343" s="327">
        <f t="shared" si="22"/>
        <v>8.13</v>
      </c>
      <c r="M343" s="327">
        <f t="shared" si="23"/>
        <v>687.370690909091</v>
      </c>
    </row>
    <row r="344" spans="2:13" ht="11.25" customHeight="1" outlineLevel="6">
      <c r="B344" s="326" t="s">
        <v>169</v>
      </c>
      <c r="C344" s="327">
        <v>6808194.66</v>
      </c>
      <c r="D344" s="327">
        <v>8102169.12</v>
      </c>
      <c r="E344" s="327">
        <v>618926.81</v>
      </c>
      <c r="F344" s="328">
        <v>87727.2</v>
      </c>
      <c r="G344" s="327">
        <v>1293974.46</v>
      </c>
      <c r="H344" s="329">
        <v>15.97</v>
      </c>
      <c r="J344" s="327">
        <f t="shared" si="20"/>
        <v>0.10000000403925</v>
      </c>
      <c r="K344" s="327">
        <f t="shared" si="21"/>
        <v>7365608.263862243</v>
      </c>
      <c r="L344" s="327">
        <f t="shared" si="22"/>
        <v>87.7272</v>
      </c>
      <c r="M344" s="327">
        <f t="shared" si="23"/>
        <v>7365.608263862243</v>
      </c>
    </row>
    <row r="345" spans="2:13" ht="11.25" customHeight="1" outlineLevel="5">
      <c r="B345" s="334" t="s">
        <v>143</v>
      </c>
      <c r="C345" s="324">
        <v>5623723.23</v>
      </c>
      <c r="D345" s="324">
        <v>7090940.97</v>
      </c>
      <c r="E345" s="324">
        <v>511247.57</v>
      </c>
      <c r="F345" s="325">
        <v>85757.4</v>
      </c>
      <c r="G345" s="324">
        <v>1467217.74</v>
      </c>
      <c r="H345" s="341">
        <v>20.69</v>
      </c>
      <c r="J345" s="324">
        <f t="shared" si="20"/>
        <v>0.10000000078239982</v>
      </c>
      <c r="K345" s="324">
        <f t="shared" si="21"/>
        <v>6446309.968142189</v>
      </c>
      <c r="L345" s="335">
        <f t="shared" si="22"/>
        <v>85.75739999999999</v>
      </c>
      <c r="M345" s="335">
        <f t="shared" si="23"/>
        <v>6446.309968142189</v>
      </c>
    </row>
    <row r="346" spans="2:13" ht="11.25" customHeight="1" outlineLevel="6">
      <c r="B346" s="326" t="s">
        <v>314</v>
      </c>
      <c r="C346" s="327">
        <v>1119875.33</v>
      </c>
      <c r="D346" s="327">
        <v>1238296.49</v>
      </c>
      <c r="E346" s="327">
        <v>101806.85</v>
      </c>
      <c r="F346" s="328">
        <v>16068</v>
      </c>
      <c r="G346" s="327">
        <v>118421.16</v>
      </c>
      <c r="H346" s="329">
        <v>9.56</v>
      </c>
      <c r="J346" s="327">
        <f t="shared" si="20"/>
        <v>0.10000000196450438</v>
      </c>
      <c r="K346" s="327">
        <f t="shared" si="21"/>
        <v>1125724.0798077364</v>
      </c>
      <c r="L346" s="327">
        <f t="shared" si="22"/>
        <v>16.068</v>
      </c>
      <c r="M346" s="327">
        <f t="shared" si="23"/>
        <v>1125.7240798077364</v>
      </c>
    </row>
    <row r="347" spans="2:13" ht="11.25" customHeight="1" outlineLevel="6">
      <c r="B347" s="326" t="s">
        <v>203</v>
      </c>
      <c r="C347" s="327">
        <v>2897863.92</v>
      </c>
      <c r="D347" s="327">
        <v>3711303.36</v>
      </c>
      <c r="E347" s="327">
        <v>263442.18</v>
      </c>
      <c r="F347" s="328">
        <v>44287.2</v>
      </c>
      <c r="G347" s="327">
        <v>813439.44</v>
      </c>
      <c r="H347" s="329">
        <v>21.92</v>
      </c>
      <c r="J347" s="327">
        <f t="shared" si="20"/>
        <v>0.10000000227753966</v>
      </c>
      <c r="K347" s="327">
        <f t="shared" si="21"/>
        <v>3373912.1384688923</v>
      </c>
      <c r="L347" s="327">
        <f t="shared" si="22"/>
        <v>44.2872</v>
      </c>
      <c r="M347" s="327">
        <f t="shared" si="23"/>
        <v>3373.9121384688924</v>
      </c>
    </row>
    <row r="348" spans="2:13" ht="11.25" customHeight="1" outlineLevel="6">
      <c r="B348" s="326" t="s">
        <v>103</v>
      </c>
      <c r="C348" s="327">
        <v>1304912.58</v>
      </c>
      <c r="D348" s="327">
        <v>1820112.66</v>
      </c>
      <c r="E348" s="327">
        <v>118628.43</v>
      </c>
      <c r="F348" s="328">
        <v>21967.8</v>
      </c>
      <c r="G348" s="327">
        <v>515200.08</v>
      </c>
      <c r="H348" s="329">
        <v>28.31</v>
      </c>
      <c r="J348" s="327">
        <f t="shared" si="20"/>
        <v>0.10000001264452532</v>
      </c>
      <c r="K348" s="327">
        <f t="shared" si="21"/>
        <v>1654647.8537070574</v>
      </c>
      <c r="L348" s="327">
        <f t="shared" si="22"/>
        <v>21.9678</v>
      </c>
      <c r="M348" s="327">
        <f t="shared" si="23"/>
        <v>1654.6478537070575</v>
      </c>
    </row>
    <row r="349" spans="2:13" ht="11.25" customHeight="1" outlineLevel="6">
      <c r="B349" s="326" t="s">
        <v>105</v>
      </c>
      <c r="C349" s="327">
        <v>55243.06</v>
      </c>
      <c r="D349" s="327">
        <v>55243.06</v>
      </c>
      <c r="E349" s="327">
        <v>5022.1</v>
      </c>
      <c r="F349" s="332">
        <v>481.2</v>
      </c>
      <c r="G349" s="331"/>
      <c r="H349" s="331"/>
      <c r="J349" s="327">
        <f t="shared" si="20"/>
        <v>0.10000007964801948</v>
      </c>
      <c r="K349" s="327">
        <f t="shared" si="21"/>
        <v>50220.96</v>
      </c>
      <c r="L349" s="327">
        <f t="shared" si="22"/>
        <v>0.48119999999999996</v>
      </c>
      <c r="M349" s="327">
        <f t="shared" si="23"/>
        <v>50.22096</v>
      </c>
    </row>
    <row r="350" spans="2:13" ht="11.25" customHeight="1" outlineLevel="6">
      <c r="B350" s="326" t="s">
        <v>299</v>
      </c>
      <c r="C350" s="327">
        <v>202717.26</v>
      </c>
      <c r="D350" s="327">
        <v>222874.32</v>
      </c>
      <c r="E350" s="327">
        <v>18428.82</v>
      </c>
      <c r="F350" s="328">
        <v>2550</v>
      </c>
      <c r="G350" s="327">
        <v>20157.06</v>
      </c>
      <c r="H350" s="329">
        <v>9.04</v>
      </c>
      <c r="J350" s="327">
        <f t="shared" si="20"/>
        <v>0.09999986976936806</v>
      </c>
      <c r="K350" s="327">
        <f t="shared" si="21"/>
        <v>202613.04216947686</v>
      </c>
      <c r="L350" s="327">
        <f t="shared" si="22"/>
        <v>2.55</v>
      </c>
      <c r="M350" s="327">
        <f t="shared" si="23"/>
        <v>202.61304216947687</v>
      </c>
    </row>
    <row r="351" spans="2:13" ht="11.25" customHeight="1" outlineLevel="6">
      <c r="B351" s="326" t="s">
        <v>255</v>
      </c>
      <c r="C351" s="327">
        <v>43111.08</v>
      </c>
      <c r="D351" s="327">
        <v>43111.08</v>
      </c>
      <c r="E351" s="327">
        <v>3919.19</v>
      </c>
      <c r="F351" s="332">
        <v>403.2</v>
      </c>
      <c r="G351" s="331"/>
      <c r="H351" s="331"/>
      <c r="J351" s="327">
        <f t="shared" si="20"/>
        <v>0.10000002551548293</v>
      </c>
      <c r="K351" s="327">
        <f t="shared" si="21"/>
        <v>39191.89</v>
      </c>
      <c r="L351" s="327">
        <f t="shared" si="22"/>
        <v>0.4032</v>
      </c>
      <c r="M351" s="327">
        <f t="shared" si="23"/>
        <v>39.19189</v>
      </c>
    </row>
    <row r="352" spans="10:13" ht="4.5" customHeight="1" outlineLevel="4">
      <c r="J352" s="315" t="e">
        <f t="shared" si="20"/>
        <v>#DIV/0!</v>
      </c>
      <c r="K352" s="315" t="e">
        <f t="shared" si="21"/>
        <v>#DIV/0!</v>
      </c>
      <c r="L352" s="315">
        <f t="shared" si="22"/>
        <v>0</v>
      </c>
      <c r="M352" s="315" t="e">
        <f t="shared" si="23"/>
        <v>#DIV/0!</v>
      </c>
    </row>
    <row r="353" spans="2:13" ht="11.25" customHeight="1" outlineLevel="4">
      <c r="B353" s="322" t="s">
        <v>93</v>
      </c>
      <c r="C353" s="317">
        <v>3413.58</v>
      </c>
      <c r="D353" s="317">
        <v>4162.8</v>
      </c>
      <c r="E353" s="340">
        <v>310.32</v>
      </c>
      <c r="F353" s="337">
        <v>47.4</v>
      </c>
      <c r="G353" s="340">
        <v>749.22</v>
      </c>
      <c r="H353" s="340">
        <v>18</v>
      </c>
      <c r="J353" s="317">
        <f t="shared" si="20"/>
        <v>0.09999806654937067</v>
      </c>
      <c r="K353" s="317">
        <f t="shared" si="21"/>
        <v>3784.37028808465</v>
      </c>
      <c r="L353" s="317">
        <f t="shared" si="22"/>
        <v>0.0474</v>
      </c>
      <c r="M353" s="317">
        <f t="shared" si="23"/>
        <v>3.78437028808465</v>
      </c>
    </row>
    <row r="354" spans="2:13" ht="11.25" customHeight="1" outlineLevel="5">
      <c r="B354" s="347" t="s">
        <v>180</v>
      </c>
      <c r="C354" s="324">
        <v>3413.58</v>
      </c>
      <c r="D354" s="324">
        <v>4162.8</v>
      </c>
      <c r="E354" s="341">
        <v>310.32</v>
      </c>
      <c r="F354" s="342">
        <v>47.4</v>
      </c>
      <c r="G354" s="341">
        <v>749.22</v>
      </c>
      <c r="H354" s="341">
        <v>18</v>
      </c>
      <c r="J354" s="324">
        <f t="shared" si="20"/>
        <v>0.09999806654937067</v>
      </c>
      <c r="K354" s="324">
        <f t="shared" si="21"/>
        <v>3784.37028808465</v>
      </c>
      <c r="L354" s="349">
        <f t="shared" si="22"/>
        <v>0.0474</v>
      </c>
      <c r="M354" s="349">
        <f t="shared" si="23"/>
        <v>3.78437028808465</v>
      </c>
    </row>
    <row r="355" spans="2:13" ht="11.25" customHeight="1" outlineLevel="6">
      <c r="B355" s="326" t="s">
        <v>204</v>
      </c>
      <c r="C355" s="327">
        <v>3413.58</v>
      </c>
      <c r="D355" s="327">
        <v>4162.8</v>
      </c>
      <c r="E355" s="329">
        <v>310.32</v>
      </c>
      <c r="F355" s="332">
        <v>47.4</v>
      </c>
      <c r="G355" s="329">
        <v>749.22</v>
      </c>
      <c r="H355" s="329">
        <v>18</v>
      </c>
      <c r="J355" s="327">
        <f t="shared" si="20"/>
        <v>0.09999806654937067</v>
      </c>
      <c r="K355" s="327">
        <f t="shared" si="21"/>
        <v>3784.37028808465</v>
      </c>
      <c r="L355" s="327">
        <f t="shared" si="22"/>
        <v>0.0474</v>
      </c>
      <c r="M355" s="327">
        <f t="shared" si="23"/>
        <v>3.78437028808465</v>
      </c>
    </row>
    <row r="356" spans="10:13" ht="4.5" customHeight="1" outlineLevel="4">
      <c r="J356" s="315" t="e">
        <f t="shared" si="20"/>
        <v>#DIV/0!</v>
      </c>
      <c r="K356" s="315" t="e">
        <f t="shared" si="21"/>
        <v>#DIV/0!</v>
      </c>
      <c r="L356" s="315">
        <f t="shared" si="22"/>
        <v>0</v>
      </c>
      <c r="M356" s="315" t="e">
        <f t="shared" si="23"/>
        <v>#DIV/0!</v>
      </c>
    </row>
    <row r="357" spans="2:13" ht="11.25" customHeight="1" outlineLevel="4">
      <c r="B357" s="322" t="s">
        <v>148</v>
      </c>
      <c r="C357" s="317">
        <v>7950205.59</v>
      </c>
      <c r="D357" s="317">
        <v>10152876.71</v>
      </c>
      <c r="E357" s="317">
        <v>722745.98</v>
      </c>
      <c r="F357" s="318">
        <v>125182.8</v>
      </c>
      <c r="G357" s="317">
        <v>2202671.12</v>
      </c>
      <c r="H357" s="340">
        <v>21.7</v>
      </c>
      <c r="J357" s="317">
        <f t="shared" si="20"/>
        <v>0.10000000262886284</v>
      </c>
      <c r="K357" s="317">
        <f t="shared" si="21"/>
        <v>9229887.896123538</v>
      </c>
      <c r="L357" s="317">
        <f>F357/$J$1-L358</f>
        <v>0.5339999999999918</v>
      </c>
      <c r="M357" s="317">
        <f>K357/$J$1-M358</f>
        <v>41.26419230733882</v>
      </c>
    </row>
    <row r="358" spans="2:13" ht="11.25" customHeight="1" outlineLevel="5">
      <c r="B358" s="334" t="s">
        <v>143</v>
      </c>
      <c r="C358" s="324">
        <v>7904814.99</v>
      </c>
      <c r="D358" s="324">
        <v>10107486.11</v>
      </c>
      <c r="E358" s="324">
        <v>718619.57</v>
      </c>
      <c r="F358" s="325">
        <v>124648.8</v>
      </c>
      <c r="G358" s="324">
        <v>2202671.12</v>
      </c>
      <c r="H358" s="341">
        <v>21.79</v>
      </c>
      <c r="J358" s="324">
        <f t="shared" si="20"/>
        <v>0.10000000389635938</v>
      </c>
      <c r="K358" s="324">
        <f t="shared" si="21"/>
        <v>9188623.7038162</v>
      </c>
      <c r="L358" s="335">
        <f t="shared" si="22"/>
        <v>124.64880000000001</v>
      </c>
      <c r="M358" s="335">
        <f t="shared" si="23"/>
        <v>9188.6237038162</v>
      </c>
    </row>
    <row r="359" spans="2:13" ht="11.25" customHeight="1" outlineLevel="6">
      <c r="B359" s="326" t="s">
        <v>184</v>
      </c>
      <c r="C359" s="327">
        <v>4680381</v>
      </c>
      <c r="D359" s="327">
        <v>6028032.44</v>
      </c>
      <c r="E359" s="327">
        <v>425489.22</v>
      </c>
      <c r="F359" s="328">
        <v>76068.6</v>
      </c>
      <c r="G359" s="327">
        <v>1347651.44</v>
      </c>
      <c r="H359" s="329">
        <v>22.36</v>
      </c>
      <c r="J359" s="327">
        <f t="shared" si="20"/>
        <v>0.10000000987099135</v>
      </c>
      <c r="K359" s="327">
        <f t="shared" si="21"/>
        <v>5480029.441733343</v>
      </c>
      <c r="L359" s="327">
        <f t="shared" si="22"/>
        <v>76.0686</v>
      </c>
      <c r="M359" s="327">
        <f t="shared" si="23"/>
        <v>5480.0294417333425</v>
      </c>
    </row>
    <row r="360" spans="2:13" ht="11.25" customHeight="1" outlineLevel="6">
      <c r="B360" s="326" t="s">
        <v>314</v>
      </c>
      <c r="C360" s="327">
        <v>257596.41</v>
      </c>
      <c r="D360" s="327">
        <v>284835.93</v>
      </c>
      <c r="E360" s="327">
        <v>23417.85</v>
      </c>
      <c r="F360" s="328">
        <v>3696</v>
      </c>
      <c r="G360" s="327">
        <v>27239.52</v>
      </c>
      <c r="H360" s="329">
        <v>9.56</v>
      </c>
      <c r="J360" s="327">
        <f t="shared" si="20"/>
        <v>0.09999997437852551</v>
      </c>
      <c r="K360" s="327">
        <f t="shared" si="21"/>
        <v>258941.76057679064</v>
      </c>
      <c r="L360" s="327">
        <f t="shared" si="22"/>
        <v>3.696</v>
      </c>
      <c r="M360" s="327">
        <f t="shared" si="23"/>
        <v>258.9417605767906</v>
      </c>
    </row>
    <row r="361" spans="2:13" ht="11.25" customHeight="1" outlineLevel="6">
      <c r="B361" s="326" t="s">
        <v>116</v>
      </c>
      <c r="C361" s="327">
        <v>72466.2</v>
      </c>
      <c r="D361" s="327">
        <v>72466.2</v>
      </c>
      <c r="E361" s="327">
        <v>6587.83</v>
      </c>
      <c r="F361" s="332">
        <v>810</v>
      </c>
      <c r="G361" s="331"/>
      <c r="H361" s="331"/>
      <c r="J361" s="327">
        <f t="shared" si="20"/>
        <v>0.09999989374357623</v>
      </c>
      <c r="K361" s="327">
        <f t="shared" si="21"/>
        <v>65878.37</v>
      </c>
      <c r="L361" s="327">
        <f t="shared" si="22"/>
        <v>0.81</v>
      </c>
      <c r="M361" s="327">
        <f t="shared" si="23"/>
        <v>65.87836999999999</v>
      </c>
    </row>
    <row r="362" spans="2:13" ht="11.25" customHeight="1" outlineLevel="6">
      <c r="B362" s="326" t="s">
        <v>103</v>
      </c>
      <c r="C362" s="327">
        <v>2529001.98</v>
      </c>
      <c r="D362" s="327">
        <v>3323919.9</v>
      </c>
      <c r="E362" s="327">
        <v>229909.27</v>
      </c>
      <c r="F362" s="328">
        <v>39609</v>
      </c>
      <c r="G362" s="327">
        <v>794917.92</v>
      </c>
      <c r="H362" s="329">
        <v>23.92</v>
      </c>
      <c r="J362" s="327">
        <f t="shared" si="20"/>
        <v>0.09999999956504581</v>
      </c>
      <c r="K362" s="327">
        <f t="shared" si="21"/>
        <v>3021745.364831201</v>
      </c>
      <c r="L362" s="327">
        <f t="shared" si="22"/>
        <v>39.609</v>
      </c>
      <c r="M362" s="327">
        <f t="shared" si="23"/>
        <v>3021.7453648312007</v>
      </c>
    </row>
    <row r="363" spans="2:13" ht="11.25" customHeight="1" outlineLevel="6">
      <c r="B363" s="326" t="s">
        <v>299</v>
      </c>
      <c r="C363" s="327">
        <v>278883.12</v>
      </c>
      <c r="D363" s="327">
        <v>311745.36</v>
      </c>
      <c r="E363" s="327">
        <v>25353.01</v>
      </c>
      <c r="F363" s="328">
        <v>3636</v>
      </c>
      <c r="G363" s="327">
        <v>32862.24</v>
      </c>
      <c r="H363" s="329">
        <v>10.54</v>
      </c>
      <c r="J363" s="327">
        <f t="shared" si="20"/>
        <v>0.09999999605569532</v>
      </c>
      <c r="K363" s="327">
        <f t="shared" si="21"/>
        <v>283404.87374348653</v>
      </c>
      <c r="L363" s="327">
        <f t="shared" si="22"/>
        <v>3.636</v>
      </c>
      <c r="M363" s="327">
        <f t="shared" si="23"/>
        <v>283.4048737434865</v>
      </c>
    </row>
    <row r="364" spans="2:13" ht="11.25" customHeight="1" outlineLevel="6">
      <c r="B364" s="326" t="s">
        <v>255</v>
      </c>
      <c r="C364" s="327">
        <v>86486.28</v>
      </c>
      <c r="D364" s="327">
        <v>86486.28</v>
      </c>
      <c r="E364" s="327">
        <v>7862.39</v>
      </c>
      <c r="F364" s="332">
        <v>829.2</v>
      </c>
      <c r="G364" s="331"/>
      <c r="H364" s="331"/>
      <c r="J364" s="327">
        <f t="shared" si="20"/>
        <v>0.10000001271878052</v>
      </c>
      <c r="K364" s="327">
        <f t="shared" si="21"/>
        <v>78623.89</v>
      </c>
      <c r="L364" s="327">
        <f t="shared" si="22"/>
        <v>0.8292</v>
      </c>
      <c r="M364" s="327">
        <f t="shared" si="23"/>
        <v>78.62389</v>
      </c>
    </row>
    <row r="365" spans="2:13" ht="11.25" customHeight="1" outlineLevel="5">
      <c r="B365" s="338" t="s">
        <v>144</v>
      </c>
      <c r="C365" s="324">
        <v>45390.6</v>
      </c>
      <c r="D365" s="324">
        <v>45390.6</v>
      </c>
      <c r="E365" s="324">
        <v>4126.41</v>
      </c>
      <c r="F365" s="342">
        <v>534</v>
      </c>
      <c r="G365" s="330"/>
      <c r="H365" s="330"/>
      <c r="J365" s="324">
        <f t="shared" si="20"/>
        <v>0.09999978189321054</v>
      </c>
      <c r="K365" s="324">
        <f t="shared" si="21"/>
        <v>41264.189999999995</v>
      </c>
      <c r="L365" s="339">
        <f t="shared" si="22"/>
        <v>0.534</v>
      </c>
      <c r="M365" s="339">
        <f t="shared" si="23"/>
        <v>41.26418999999999</v>
      </c>
    </row>
    <row r="366" spans="2:13" ht="11.25" customHeight="1" outlineLevel="6">
      <c r="B366" s="326" t="s">
        <v>379</v>
      </c>
      <c r="C366" s="327">
        <v>5370.96</v>
      </c>
      <c r="D366" s="327">
        <v>5370.96</v>
      </c>
      <c r="E366" s="329">
        <v>488.27</v>
      </c>
      <c r="F366" s="332">
        <v>72</v>
      </c>
      <c r="G366" s="331"/>
      <c r="H366" s="331"/>
      <c r="J366" s="327">
        <f t="shared" si="20"/>
        <v>0.10000020480513813</v>
      </c>
      <c r="K366" s="327">
        <f t="shared" si="21"/>
        <v>4882.6900000000005</v>
      </c>
      <c r="L366" s="327">
        <f t="shared" si="22"/>
        <v>0.072</v>
      </c>
      <c r="M366" s="327">
        <f t="shared" si="23"/>
        <v>4.88269</v>
      </c>
    </row>
    <row r="367" spans="2:13" ht="11.25" customHeight="1" outlineLevel="6">
      <c r="B367" s="326" t="s">
        <v>339</v>
      </c>
      <c r="C367" s="327">
        <v>40019.64</v>
      </c>
      <c r="D367" s="327">
        <v>40019.64</v>
      </c>
      <c r="E367" s="327">
        <v>3638.14</v>
      </c>
      <c r="F367" s="332">
        <v>462</v>
      </c>
      <c r="G367" s="331"/>
      <c r="H367" s="331"/>
      <c r="J367" s="327">
        <f t="shared" si="20"/>
        <v>0.09999972513502742</v>
      </c>
      <c r="K367" s="327">
        <f t="shared" si="21"/>
        <v>36381.49999999999</v>
      </c>
      <c r="L367" s="327">
        <f t="shared" si="22"/>
        <v>0.462</v>
      </c>
      <c r="M367" s="327">
        <f t="shared" si="23"/>
        <v>36.381499999999996</v>
      </c>
    </row>
    <row r="368" spans="10:13" ht="4.5" customHeight="1" outlineLevel="4">
      <c r="J368" s="315" t="e">
        <f t="shared" si="20"/>
        <v>#DIV/0!</v>
      </c>
      <c r="K368" s="315" t="e">
        <f t="shared" si="21"/>
        <v>#DIV/0!</v>
      </c>
      <c r="L368" s="315">
        <f t="shared" si="22"/>
        <v>0</v>
      </c>
      <c r="M368" s="315" t="e">
        <f t="shared" si="23"/>
        <v>#DIV/0!</v>
      </c>
    </row>
    <row r="369" spans="2:13" ht="11.25" customHeight="1" outlineLevel="4">
      <c r="B369" s="322" t="s">
        <v>73</v>
      </c>
      <c r="C369" s="317">
        <v>86704.56</v>
      </c>
      <c r="D369" s="317">
        <v>86704.56</v>
      </c>
      <c r="E369" s="317">
        <v>7882.23</v>
      </c>
      <c r="F369" s="318">
        <v>1026</v>
      </c>
      <c r="G369" s="333"/>
      <c r="H369" s="333"/>
      <c r="J369" s="317">
        <f t="shared" si="20"/>
        <v>0.09999996193971936</v>
      </c>
      <c r="K369" s="317">
        <f t="shared" si="21"/>
        <v>78822.33</v>
      </c>
      <c r="L369" s="317">
        <f t="shared" si="22"/>
        <v>1.026</v>
      </c>
      <c r="M369" s="317">
        <f t="shared" si="23"/>
        <v>78.82233000000001</v>
      </c>
    </row>
    <row r="370" spans="2:13" ht="11.25" customHeight="1" outlineLevel="5">
      <c r="B370" s="347" t="s">
        <v>180</v>
      </c>
      <c r="C370" s="324">
        <v>86704.56</v>
      </c>
      <c r="D370" s="324">
        <v>86704.56</v>
      </c>
      <c r="E370" s="324">
        <v>7882.23</v>
      </c>
      <c r="F370" s="325">
        <v>1026</v>
      </c>
      <c r="G370" s="330"/>
      <c r="H370" s="330"/>
      <c r="J370" s="324">
        <f t="shared" si="20"/>
        <v>0.09999996193971936</v>
      </c>
      <c r="K370" s="324">
        <f t="shared" si="21"/>
        <v>78822.33</v>
      </c>
      <c r="L370" s="349">
        <f t="shared" si="22"/>
        <v>1.026</v>
      </c>
      <c r="M370" s="349">
        <f t="shared" si="23"/>
        <v>78.82233000000001</v>
      </c>
    </row>
    <row r="371" spans="2:13" ht="11.25" customHeight="1" outlineLevel="6">
      <c r="B371" s="326" t="s">
        <v>235</v>
      </c>
      <c r="C371" s="327">
        <v>5305.2</v>
      </c>
      <c r="D371" s="327">
        <v>5305.2</v>
      </c>
      <c r="E371" s="329">
        <v>482.29</v>
      </c>
      <c r="F371" s="332">
        <v>60</v>
      </c>
      <c r="G371" s="331"/>
      <c r="H371" s="331"/>
      <c r="J371" s="327">
        <f t="shared" si="20"/>
        <v>0.09999979265630086</v>
      </c>
      <c r="K371" s="327">
        <f t="shared" si="21"/>
        <v>4822.91</v>
      </c>
      <c r="L371" s="327">
        <f t="shared" si="22"/>
        <v>0.06</v>
      </c>
      <c r="M371" s="327">
        <f t="shared" si="23"/>
        <v>4.82291</v>
      </c>
    </row>
    <row r="372" spans="2:13" ht="11.25" customHeight="1" outlineLevel="6">
      <c r="B372" s="326" t="s">
        <v>236</v>
      </c>
      <c r="C372" s="327">
        <v>81399.36</v>
      </c>
      <c r="D372" s="327">
        <v>81399.36</v>
      </c>
      <c r="E372" s="327">
        <v>7399.94</v>
      </c>
      <c r="F372" s="332">
        <v>966</v>
      </c>
      <c r="G372" s="331"/>
      <c r="H372" s="331"/>
      <c r="J372" s="327">
        <f t="shared" si="20"/>
        <v>0.09999997297276113</v>
      </c>
      <c r="K372" s="327">
        <f t="shared" si="21"/>
        <v>73999.42</v>
      </c>
      <c r="L372" s="327">
        <f t="shared" si="22"/>
        <v>0.966</v>
      </c>
      <c r="M372" s="327">
        <f t="shared" si="23"/>
        <v>73.99942</v>
      </c>
    </row>
    <row r="373" spans="10:13" ht="4.5" customHeight="1" outlineLevel="3">
      <c r="J373" s="315" t="e">
        <f t="shared" si="20"/>
        <v>#DIV/0!</v>
      </c>
      <c r="K373" s="315" t="e">
        <f t="shared" si="21"/>
        <v>#DIV/0!</v>
      </c>
      <c r="L373" s="315">
        <f t="shared" si="22"/>
        <v>0</v>
      </c>
      <c r="M373" s="315" t="e">
        <f t="shared" si="23"/>
        <v>#DIV/0!</v>
      </c>
    </row>
    <row r="374" spans="2:13" ht="11.25" customHeight="1" outlineLevel="3">
      <c r="B374" s="321" t="s">
        <v>261</v>
      </c>
      <c r="C374" s="317">
        <v>22537152.2</v>
      </c>
      <c r="D374" s="317">
        <v>28832412.93</v>
      </c>
      <c r="E374" s="317">
        <v>2048832.06</v>
      </c>
      <c r="F374" s="318">
        <v>343452.4</v>
      </c>
      <c r="G374" s="317">
        <v>6295260.73</v>
      </c>
      <c r="H374" s="340">
        <v>21.83</v>
      </c>
      <c r="J374" s="317">
        <f t="shared" si="20"/>
        <v>0.10000000224518163</v>
      </c>
      <c r="K374" s="317">
        <f t="shared" si="21"/>
        <v>26211284.428319003</v>
      </c>
      <c r="L374" s="317">
        <f t="shared" si="22"/>
        <v>343.4524</v>
      </c>
      <c r="M374" s="317">
        <f t="shared" si="23"/>
        <v>26211.284428319002</v>
      </c>
    </row>
    <row r="375" spans="10:13" ht="4.5" customHeight="1" outlineLevel="4">
      <c r="J375" s="315" t="e">
        <f t="shared" si="20"/>
        <v>#DIV/0!</v>
      </c>
      <c r="K375" s="315" t="e">
        <f t="shared" si="21"/>
        <v>#DIV/0!</v>
      </c>
      <c r="L375" s="315">
        <f t="shared" si="22"/>
        <v>0</v>
      </c>
      <c r="M375" s="315" t="e">
        <f t="shared" si="23"/>
        <v>#DIV/0!</v>
      </c>
    </row>
    <row r="376" spans="2:13" ht="11.25" customHeight="1" outlineLevel="4">
      <c r="B376" s="322" t="s">
        <v>31</v>
      </c>
      <c r="C376" s="317">
        <v>407306.46</v>
      </c>
      <c r="D376" s="317">
        <v>407306.46</v>
      </c>
      <c r="E376" s="317">
        <v>37027.88</v>
      </c>
      <c r="F376" s="318">
        <v>4387.8</v>
      </c>
      <c r="G376" s="333"/>
      <c r="H376" s="333"/>
      <c r="J376" s="317">
        <f t="shared" si="20"/>
        <v>0.10000005941472498</v>
      </c>
      <c r="K376" s="317">
        <f t="shared" si="21"/>
        <v>370278.58</v>
      </c>
      <c r="L376" s="317">
        <f t="shared" si="22"/>
        <v>4.3878</v>
      </c>
      <c r="M376" s="317">
        <f t="shared" si="23"/>
        <v>370.27858000000003</v>
      </c>
    </row>
    <row r="377" spans="2:13" ht="11.25" customHeight="1" outlineLevel="5">
      <c r="B377" s="347" t="s">
        <v>180</v>
      </c>
      <c r="C377" s="324">
        <v>407306.46</v>
      </c>
      <c r="D377" s="324">
        <v>407306.46</v>
      </c>
      <c r="E377" s="324">
        <v>37027.88</v>
      </c>
      <c r="F377" s="325">
        <v>4387.8</v>
      </c>
      <c r="G377" s="330"/>
      <c r="H377" s="330"/>
      <c r="J377" s="324">
        <f t="shared" si="20"/>
        <v>0.10000005941472498</v>
      </c>
      <c r="K377" s="324">
        <f t="shared" si="21"/>
        <v>370278.58</v>
      </c>
      <c r="L377" s="349">
        <f t="shared" si="22"/>
        <v>4.3878</v>
      </c>
      <c r="M377" s="349">
        <f t="shared" si="23"/>
        <v>370.27858000000003</v>
      </c>
    </row>
    <row r="378" spans="2:13" ht="11.25" customHeight="1" outlineLevel="6">
      <c r="B378" s="326" t="s">
        <v>207</v>
      </c>
      <c r="C378" s="327">
        <v>211336.41</v>
      </c>
      <c r="D378" s="327">
        <v>211336.41</v>
      </c>
      <c r="E378" s="327">
        <v>19212.4</v>
      </c>
      <c r="F378" s="328">
        <v>2295</v>
      </c>
      <c r="G378" s="331"/>
      <c r="H378" s="331"/>
      <c r="J378" s="327">
        <f t="shared" si="20"/>
        <v>0.09999999479502848</v>
      </c>
      <c r="K378" s="327">
        <f t="shared" si="21"/>
        <v>192124.01</v>
      </c>
      <c r="L378" s="327">
        <f t="shared" si="22"/>
        <v>2.295</v>
      </c>
      <c r="M378" s="327">
        <f t="shared" si="23"/>
        <v>192.12401</v>
      </c>
    </row>
    <row r="379" spans="2:13" ht="11.25" customHeight="1" outlineLevel="6">
      <c r="B379" s="326" t="s">
        <v>208</v>
      </c>
      <c r="C379" s="327">
        <v>195970.05</v>
      </c>
      <c r="D379" s="327">
        <v>195970.05</v>
      </c>
      <c r="E379" s="327">
        <v>17815.48</v>
      </c>
      <c r="F379" s="328">
        <v>2092.8</v>
      </c>
      <c r="G379" s="331"/>
      <c r="H379" s="331"/>
      <c r="J379" s="327">
        <f t="shared" si="20"/>
        <v>0.10000012910137529</v>
      </c>
      <c r="K379" s="327">
        <f t="shared" si="21"/>
        <v>178154.57</v>
      </c>
      <c r="L379" s="327">
        <f t="shared" si="22"/>
        <v>2.0928</v>
      </c>
      <c r="M379" s="327">
        <f t="shared" si="23"/>
        <v>178.15457</v>
      </c>
    </row>
    <row r="380" spans="10:13" ht="4.5" customHeight="1" outlineLevel="4">
      <c r="J380" s="315" t="e">
        <f t="shared" si="20"/>
        <v>#DIV/0!</v>
      </c>
      <c r="K380" s="315" t="e">
        <f t="shared" si="21"/>
        <v>#DIV/0!</v>
      </c>
      <c r="L380" s="315">
        <f t="shared" si="22"/>
        <v>0</v>
      </c>
      <c r="M380" s="315" t="e">
        <f t="shared" si="23"/>
        <v>#DIV/0!</v>
      </c>
    </row>
    <row r="381" spans="2:13" ht="11.25" customHeight="1" outlineLevel="4">
      <c r="B381" s="322" t="s">
        <v>36</v>
      </c>
      <c r="C381" s="317">
        <v>1815518.7</v>
      </c>
      <c r="D381" s="317">
        <v>2367523.92</v>
      </c>
      <c r="E381" s="317">
        <v>165047.16</v>
      </c>
      <c r="F381" s="318">
        <v>26901</v>
      </c>
      <c r="G381" s="317">
        <v>552005.22</v>
      </c>
      <c r="H381" s="340">
        <v>23.32</v>
      </c>
      <c r="J381" s="317">
        <f t="shared" si="20"/>
        <v>0.10000000363532473</v>
      </c>
      <c r="K381" s="317">
        <f t="shared" si="21"/>
        <v>2152294.465614282</v>
      </c>
      <c r="L381" s="317">
        <f>F381/$J$1-L382</f>
        <v>0</v>
      </c>
      <c r="M381" s="317">
        <f>K381/$J$1-M382</f>
        <v>0</v>
      </c>
    </row>
    <row r="382" spans="2:13" ht="11.25" customHeight="1" outlineLevel="5">
      <c r="B382" s="334" t="s">
        <v>143</v>
      </c>
      <c r="C382" s="324">
        <v>1815518.7</v>
      </c>
      <c r="D382" s="324">
        <v>2367523.92</v>
      </c>
      <c r="E382" s="324">
        <v>165047.16</v>
      </c>
      <c r="F382" s="325">
        <v>26901</v>
      </c>
      <c r="G382" s="324">
        <v>552005.22</v>
      </c>
      <c r="H382" s="341">
        <v>23.32</v>
      </c>
      <c r="J382" s="324">
        <f t="shared" si="20"/>
        <v>0.10000000363532473</v>
      </c>
      <c r="K382" s="324">
        <f t="shared" si="21"/>
        <v>2152294.465614282</v>
      </c>
      <c r="L382" s="335">
        <f t="shared" si="22"/>
        <v>26.901</v>
      </c>
      <c r="M382" s="335">
        <f t="shared" si="23"/>
        <v>2152.294465614282</v>
      </c>
    </row>
    <row r="383" spans="2:13" ht="11.25" customHeight="1" outlineLevel="6">
      <c r="B383" s="326" t="s">
        <v>184</v>
      </c>
      <c r="C383" s="327">
        <v>1815518.7</v>
      </c>
      <c r="D383" s="327">
        <v>2367523.92</v>
      </c>
      <c r="E383" s="327">
        <v>165047.16</v>
      </c>
      <c r="F383" s="328">
        <v>26901</v>
      </c>
      <c r="G383" s="327">
        <v>552005.22</v>
      </c>
      <c r="H383" s="329">
        <v>23.32</v>
      </c>
      <c r="J383" s="327">
        <f t="shared" si="20"/>
        <v>0.10000000363532473</v>
      </c>
      <c r="K383" s="327">
        <f t="shared" si="21"/>
        <v>2152294.465614282</v>
      </c>
      <c r="L383" s="327">
        <f t="shared" si="22"/>
        <v>26.901</v>
      </c>
      <c r="M383" s="327">
        <f t="shared" si="23"/>
        <v>2152.294465614282</v>
      </c>
    </row>
    <row r="384" spans="10:13" ht="4.5" customHeight="1" outlineLevel="4">
      <c r="J384" s="315" t="e">
        <f t="shared" si="20"/>
        <v>#DIV/0!</v>
      </c>
      <c r="K384" s="315" t="e">
        <f t="shared" si="21"/>
        <v>#DIV/0!</v>
      </c>
      <c r="L384" s="315">
        <f t="shared" si="22"/>
        <v>0</v>
      </c>
      <c r="M384" s="315" t="e">
        <f t="shared" si="23"/>
        <v>#DIV/0!</v>
      </c>
    </row>
    <row r="385" spans="2:13" ht="11.25" customHeight="1" outlineLevel="4">
      <c r="B385" s="322" t="s">
        <v>27</v>
      </c>
      <c r="C385" s="317">
        <v>33874.8</v>
      </c>
      <c r="D385" s="317">
        <v>39030</v>
      </c>
      <c r="E385" s="317">
        <v>3079.53</v>
      </c>
      <c r="F385" s="337">
        <v>480</v>
      </c>
      <c r="G385" s="317">
        <v>5155.2</v>
      </c>
      <c r="H385" s="340">
        <v>13.21</v>
      </c>
      <c r="J385" s="317">
        <f t="shared" si="20"/>
        <v>0.10000009741755794</v>
      </c>
      <c r="K385" s="317">
        <f t="shared" si="21"/>
        <v>35481.81503949839</v>
      </c>
      <c r="L385" s="317">
        <f t="shared" si="22"/>
        <v>0.48</v>
      </c>
      <c r="M385" s="317">
        <f t="shared" si="23"/>
        <v>35.481815039498386</v>
      </c>
    </row>
    <row r="386" spans="2:13" ht="11.25" customHeight="1" outlineLevel="5">
      <c r="B386" s="338" t="s">
        <v>144</v>
      </c>
      <c r="C386" s="324">
        <v>33874.8</v>
      </c>
      <c r="D386" s="324">
        <v>39030</v>
      </c>
      <c r="E386" s="324">
        <v>3079.53</v>
      </c>
      <c r="F386" s="342">
        <v>480</v>
      </c>
      <c r="G386" s="324">
        <v>5155.2</v>
      </c>
      <c r="H386" s="341">
        <v>13.21</v>
      </c>
      <c r="J386" s="324">
        <f t="shared" si="20"/>
        <v>0.10000009741755794</v>
      </c>
      <c r="K386" s="324">
        <f t="shared" si="21"/>
        <v>35481.81503949839</v>
      </c>
      <c r="L386" s="339">
        <f t="shared" si="22"/>
        <v>0.48</v>
      </c>
      <c r="M386" s="339">
        <f t="shared" si="23"/>
        <v>35.481815039498386</v>
      </c>
    </row>
    <row r="387" spans="2:13" ht="11.25" customHeight="1" outlineLevel="6">
      <c r="B387" s="326" t="s">
        <v>209</v>
      </c>
      <c r="C387" s="327">
        <v>33874.8</v>
      </c>
      <c r="D387" s="327">
        <v>39030</v>
      </c>
      <c r="E387" s="327">
        <v>3079.53</v>
      </c>
      <c r="F387" s="332">
        <v>480</v>
      </c>
      <c r="G387" s="327">
        <v>5155.2</v>
      </c>
      <c r="H387" s="329">
        <v>13.21</v>
      </c>
      <c r="J387" s="327">
        <f t="shared" si="20"/>
        <v>0.10000009741755794</v>
      </c>
      <c r="K387" s="327">
        <f t="shared" si="21"/>
        <v>35481.81503949839</v>
      </c>
      <c r="L387" s="327">
        <f t="shared" si="22"/>
        <v>0.48</v>
      </c>
      <c r="M387" s="327">
        <f t="shared" si="23"/>
        <v>35.481815039498386</v>
      </c>
    </row>
    <row r="388" spans="10:13" ht="4.5" customHeight="1" outlineLevel="4">
      <c r="J388" s="315" t="e">
        <f t="shared" si="20"/>
        <v>#DIV/0!</v>
      </c>
      <c r="K388" s="315" t="e">
        <f t="shared" si="21"/>
        <v>#DIV/0!</v>
      </c>
      <c r="L388" s="315">
        <f t="shared" si="22"/>
        <v>0</v>
      </c>
      <c r="M388" s="315" t="e">
        <f t="shared" si="23"/>
        <v>#DIV/0!</v>
      </c>
    </row>
    <row r="389" spans="2:13" ht="11.25" customHeight="1" outlineLevel="4">
      <c r="B389" s="322" t="s">
        <v>35</v>
      </c>
      <c r="C389" s="317">
        <v>6368414.33</v>
      </c>
      <c r="D389" s="317">
        <v>8250009.27</v>
      </c>
      <c r="E389" s="317">
        <v>578946.74</v>
      </c>
      <c r="F389" s="318">
        <v>100863.6</v>
      </c>
      <c r="G389" s="317">
        <v>1881594.94</v>
      </c>
      <c r="H389" s="340">
        <v>22.81</v>
      </c>
      <c r="J389" s="317">
        <f t="shared" si="20"/>
        <v>0.09999999671817836</v>
      </c>
      <c r="K389" s="317">
        <f t="shared" si="21"/>
        <v>7500008.449648809</v>
      </c>
      <c r="L389" s="317">
        <f>F389/$J$1-L393</f>
        <v>4.6200000000000045</v>
      </c>
      <c r="M389" s="317">
        <f>K389/$J$1-M393</f>
        <v>390.82189079623276</v>
      </c>
    </row>
    <row r="390" spans="2:13" ht="11.25" customHeight="1" outlineLevel="5">
      <c r="B390" s="347" t="s">
        <v>180</v>
      </c>
      <c r="C390" s="324">
        <v>28701.6</v>
      </c>
      <c r="D390" s="324">
        <v>34580.28</v>
      </c>
      <c r="E390" s="324">
        <v>2609.23</v>
      </c>
      <c r="F390" s="342">
        <v>396</v>
      </c>
      <c r="G390" s="324">
        <v>5878.68</v>
      </c>
      <c r="H390" s="341">
        <v>17</v>
      </c>
      <c r="J390" s="324">
        <f t="shared" si="20"/>
        <v>0.09999973172233875</v>
      </c>
      <c r="K390" s="324">
        <f t="shared" si="21"/>
        <v>31436.625848858603</v>
      </c>
      <c r="L390" s="349">
        <f t="shared" si="22"/>
        <v>0.396</v>
      </c>
      <c r="M390" s="349">
        <f t="shared" si="23"/>
        <v>31.436625848858604</v>
      </c>
    </row>
    <row r="391" spans="2:13" ht="11.25" customHeight="1" outlineLevel="6">
      <c r="B391" s="326" t="s">
        <v>370</v>
      </c>
      <c r="C391" s="329">
        <v>421.2</v>
      </c>
      <c r="D391" s="329">
        <v>507.48</v>
      </c>
      <c r="E391" s="329">
        <v>38.29</v>
      </c>
      <c r="F391" s="332">
        <v>6</v>
      </c>
      <c r="G391" s="329">
        <v>86.28</v>
      </c>
      <c r="H391" s="329">
        <v>17</v>
      </c>
      <c r="J391" s="327">
        <f aca="true" t="shared" si="24" ref="J391:J454">E391/(C391-E391)</f>
        <v>0.09999738842025542</v>
      </c>
      <c r="K391" s="327">
        <f aca="true" t="shared" si="25" ref="K391:K454">D391/(1+J391)</f>
        <v>461.34654985754986</v>
      </c>
      <c r="L391" s="327">
        <f aca="true" t="shared" si="26" ref="L391:L454">F391/$J$1</f>
        <v>0.006</v>
      </c>
      <c r="M391" s="327">
        <f aca="true" t="shared" si="27" ref="M391:M454">K391/$J$1</f>
        <v>0.46134654985754986</v>
      </c>
    </row>
    <row r="392" spans="2:13" ht="11.25" customHeight="1" outlineLevel="6">
      <c r="B392" s="326" t="s">
        <v>371</v>
      </c>
      <c r="C392" s="327">
        <v>28280.4</v>
      </c>
      <c r="D392" s="327">
        <v>34072.8</v>
      </c>
      <c r="E392" s="327">
        <v>2570.94</v>
      </c>
      <c r="F392" s="332">
        <v>390</v>
      </c>
      <c r="G392" s="327">
        <v>5792.4</v>
      </c>
      <c r="H392" s="329">
        <v>17</v>
      </c>
      <c r="J392" s="327">
        <f t="shared" si="24"/>
        <v>0.09999976662286955</v>
      </c>
      <c r="K392" s="327">
        <f t="shared" si="25"/>
        <v>30975.279299019818</v>
      </c>
      <c r="L392" s="327">
        <f t="shared" si="26"/>
        <v>0.39</v>
      </c>
      <c r="M392" s="327">
        <f t="shared" si="27"/>
        <v>30.975279299019817</v>
      </c>
    </row>
    <row r="393" spans="2:13" ht="11.25" customHeight="1" outlineLevel="5">
      <c r="B393" s="334" t="s">
        <v>143</v>
      </c>
      <c r="C393" s="324">
        <v>6006265.73</v>
      </c>
      <c r="D393" s="324">
        <v>7820105.19</v>
      </c>
      <c r="E393" s="324">
        <v>546024.14</v>
      </c>
      <c r="F393" s="325">
        <v>96243.6</v>
      </c>
      <c r="G393" s="324">
        <v>1813839.46</v>
      </c>
      <c r="H393" s="341">
        <v>23.19</v>
      </c>
      <c r="J393" s="324">
        <f t="shared" si="24"/>
        <v>0.09999999652030048</v>
      </c>
      <c r="K393" s="324">
        <f t="shared" si="25"/>
        <v>7109186.558852576</v>
      </c>
      <c r="L393" s="335">
        <f t="shared" si="26"/>
        <v>96.2436</v>
      </c>
      <c r="M393" s="335">
        <f t="shared" si="27"/>
        <v>7109.186558852576</v>
      </c>
    </row>
    <row r="394" spans="2:13" ht="11.25" customHeight="1" outlineLevel="6">
      <c r="B394" s="326" t="s">
        <v>184</v>
      </c>
      <c r="C394" s="327">
        <v>3330647.96</v>
      </c>
      <c r="D394" s="327">
        <v>4321034.26</v>
      </c>
      <c r="E394" s="327">
        <v>302786.18</v>
      </c>
      <c r="F394" s="328">
        <v>54445.2</v>
      </c>
      <c r="G394" s="327">
        <v>990386.3</v>
      </c>
      <c r="H394" s="329">
        <v>22.92</v>
      </c>
      <c r="J394" s="327">
        <f t="shared" si="24"/>
        <v>0.10000000066053213</v>
      </c>
      <c r="K394" s="327">
        <f t="shared" si="25"/>
        <v>3928212.961277535</v>
      </c>
      <c r="L394" s="327">
        <f t="shared" si="26"/>
        <v>54.4452</v>
      </c>
      <c r="M394" s="327">
        <f t="shared" si="27"/>
        <v>3928.212961277535</v>
      </c>
    </row>
    <row r="395" spans="2:13" ht="11.25" customHeight="1" outlineLevel="6">
      <c r="B395" s="326" t="s">
        <v>100</v>
      </c>
      <c r="C395" s="327">
        <v>88403.57</v>
      </c>
      <c r="D395" s="327">
        <v>104271.01</v>
      </c>
      <c r="E395" s="327">
        <v>8036.66</v>
      </c>
      <c r="F395" s="328">
        <v>1143</v>
      </c>
      <c r="G395" s="327">
        <v>15867.44</v>
      </c>
      <c r="H395" s="329">
        <v>15.22</v>
      </c>
      <c r="J395" s="327">
        <f t="shared" si="24"/>
        <v>0.09999961426910652</v>
      </c>
      <c r="K395" s="327">
        <f t="shared" si="25"/>
        <v>94791.86051286278</v>
      </c>
      <c r="L395" s="327">
        <f t="shared" si="26"/>
        <v>1.143</v>
      </c>
      <c r="M395" s="327">
        <f t="shared" si="27"/>
        <v>94.79186051286278</v>
      </c>
    </row>
    <row r="396" spans="2:13" ht="11.25" customHeight="1" outlineLevel="6">
      <c r="B396" s="326" t="s">
        <v>103</v>
      </c>
      <c r="C396" s="327">
        <v>1914283.56</v>
      </c>
      <c r="D396" s="327">
        <v>2600495.7</v>
      </c>
      <c r="E396" s="327">
        <v>174025.8</v>
      </c>
      <c r="F396" s="328">
        <v>31341</v>
      </c>
      <c r="G396" s="327">
        <v>686212.14</v>
      </c>
      <c r="H396" s="329">
        <v>26.39</v>
      </c>
      <c r="J396" s="327">
        <f t="shared" si="24"/>
        <v>0.10000001379106047</v>
      </c>
      <c r="K396" s="327">
        <f t="shared" si="25"/>
        <v>2364086.9703606674</v>
      </c>
      <c r="L396" s="327">
        <f t="shared" si="26"/>
        <v>31.341</v>
      </c>
      <c r="M396" s="327">
        <f t="shared" si="27"/>
        <v>2364.0869703606672</v>
      </c>
    </row>
    <row r="397" spans="2:13" ht="11.25" customHeight="1" outlineLevel="6">
      <c r="B397" s="326" t="s">
        <v>105</v>
      </c>
      <c r="C397" s="327">
        <v>539190.34</v>
      </c>
      <c r="D397" s="327">
        <v>642910</v>
      </c>
      <c r="E397" s="327">
        <v>49017.31</v>
      </c>
      <c r="F397" s="328">
        <v>7646.4</v>
      </c>
      <c r="G397" s="327">
        <v>103719.66</v>
      </c>
      <c r="H397" s="329">
        <v>16.13</v>
      </c>
      <c r="J397" s="327">
        <f t="shared" si="24"/>
        <v>0.10000001428067146</v>
      </c>
      <c r="K397" s="327">
        <f t="shared" si="25"/>
        <v>584463.628775879</v>
      </c>
      <c r="L397" s="327">
        <f t="shared" si="26"/>
        <v>7.6464</v>
      </c>
      <c r="M397" s="327">
        <f t="shared" si="27"/>
        <v>584.463628775879</v>
      </c>
    </row>
    <row r="398" spans="2:13" ht="11.25" customHeight="1" outlineLevel="6">
      <c r="B398" s="326" t="s">
        <v>299</v>
      </c>
      <c r="C398" s="327">
        <v>133740.3</v>
      </c>
      <c r="D398" s="327">
        <v>151394.22</v>
      </c>
      <c r="E398" s="327">
        <v>12158.19</v>
      </c>
      <c r="F398" s="328">
        <v>1668</v>
      </c>
      <c r="G398" s="327">
        <v>17653.92</v>
      </c>
      <c r="H398" s="329">
        <v>11.66</v>
      </c>
      <c r="J398" s="327">
        <f t="shared" si="24"/>
        <v>0.09999982727722033</v>
      </c>
      <c r="K398" s="327">
        <f t="shared" si="25"/>
        <v>137631.1307018468</v>
      </c>
      <c r="L398" s="327">
        <f t="shared" si="26"/>
        <v>1.668</v>
      </c>
      <c r="M398" s="327">
        <f t="shared" si="27"/>
        <v>137.63113070184679</v>
      </c>
    </row>
    <row r="399" spans="2:13" ht="11.25" customHeight="1" outlineLevel="5">
      <c r="B399" s="338" t="s">
        <v>144</v>
      </c>
      <c r="C399" s="324">
        <v>333447</v>
      </c>
      <c r="D399" s="324">
        <v>395323.8</v>
      </c>
      <c r="E399" s="324">
        <v>30313.37</v>
      </c>
      <c r="F399" s="325">
        <v>4224</v>
      </c>
      <c r="G399" s="324">
        <v>61876.8</v>
      </c>
      <c r="H399" s="341">
        <v>15.65</v>
      </c>
      <c r="J399" s="324">
        <f t="shared" si="24"/>
        <v>0.10000002309212606</v>
      </c>
      <c r="K399" s="324">
        <f t="shared" si="25"/>
        <v>359385.26518275467</v>
      </c>
      <c r="L399" s="339">
        <f t="shared" si="26"/>
        <v>4.224</v>
      </c>
      <c r="M399" s="339">
        <f t="shared" si="27"/>
        <v>359.38526518275467</v>
      </c>
    </row>
    <row r="400" spans="2:13" ht="11.25" customHeight="1" outlineLevel="6">
      <c r="B400" s="326" t="s">
        <v>248</v>
      </c>
      <c r="C400" s="327">
        <v>333447</v>
      </c>
      <c r="D400" s="327">
        <v>395323.8</v>
      </c>
      <c r="E400" s="327">
        <v>30313.37</v>
      </c>
      <c r="F400" s="328">
        <v>4224</v>
      </c>
      <c r="G400" s="327">
        <v>61876.8</v>
      </c>
      <c r="H400" s="329">
        <v>15.65</v>
      </c>
      <c r="J400" s="327">
        <f t="shared" si="24"/>
        <v>0.10000002309212606</v>
      </c>
      <c r="K400" s="327">
        <f t="shared" si="25"/>
        <v>359385.26518275467</v>
      </c>
      <c r="L400" s="327">
        <f t="shared" si="26"/>
        <v>4.224</v>
      </c>
      <c r="M400" s="327">
        <f t="shared" si="27"/>
        <v>359.38526518275467</v>
      </c>
    </row>
    <row r="401" spans="10:13" ht="4.5" customHeight="1" outlineLevel="4">
      <c r="J401" s="315" t="e">
        <f t="shared" si="24"/>
        <v>#DIV/0!</v>
      </c>
      <c r="K401" s="315" t="e">
        <f t="shared" si="25"/>
        <v>#DIV/0!</v>
      </c>
      <c r="L401" s="315">
        <f t="shared" si="26"/>
        <v>0</v>
      </c>
      <c r="M401" s="315" t="e">
        <f t="shared" si="27"/>
        <v>#DIV/0!</v>
      </c>
    </row>
    <row r="402" spans="2:13" ht="11.25" customHeight="1" outlineLevel="4">
      <c r="B402" s="322" t="s">
        <v>76</v>
      </c>
      <c r="C402" s="317">
        <v>815298.72</v>
      </c>
      <c r="D402" s="317">
        <v>831891.06</v>
      </c>
      <c r="E402" s="317">
        <v>74118.06</v>
      </c>
      <c r="F402" s="318">
        <v>9513.6</v>
      </c>
      <c r="G402" s="317">
        <v>16592.34</v>
      </c>
      <c r="H402" s="340">
        <v>1.99</v>
      </c>
      <c r="J402" s="317">
        <f t="shared" si="24"/>
        <v>0.09999999190480767</v>
      </c>
      <c r="K402" s="317">
        <f t="shared" si="25"/>
        <v>756264.6055655524</v>
      </c>
      <c r="L402" s="317">
        <f t="shared" si="26"/>
        <v>9.5136</v>
      </c>
      <c r="M402" s="317">
        <f t="shared" si="27"/>
        <v>756.2646055655524</v>
      </c>
    </row>
    <row r="403" spans="2:13" ht="11.25" customHeight="1" outlineLevel="5">
      <c r="B403" s="347" t="s">
        <v>180</v>
      </c>
      <c r="C403" s="324">
        <v>765500.28</v>
      </c>
      <c r="D403" s="324">
        <v>765500.28</v>
      </c>
      <c r="E403" s="324">
        <v>69590.93</v>
      </c>
      <c r="F403" s="325">
        <v>8793</v>
      </c>
      <c r="G403" s="330"/>
      <c r="H403" s="330"/>
      <c r="J403" s="324">
        <f t="shared" si="24"/>
        <v>0.09999999281515615</v>
      </c>
      <c r="K403" s="324">
        <f t="shared" si="25"/>
        <v>695909.35</v>
      </c>
      <c r="L403" s="349">
        <f t="shared" si="26"/>
        <v>8.793</v>
      </c>
      <c r="M403" s="349">
        <f t="shared" si="27"/>
        <v>695.90935</v>
      </c>
    </row>
    <row r="404" spans="2:13" ht="11.25" customHeight="1" outlineLevel="6">
      <c r="B404" s="326" t="s">
        <v>211</v>
      </c>
      <c r="C404" s="327">
        <v>765500.28</v>
      </c>
      <c r="D404" s="327">
        <v>765500.28</v>
      </c>
      <c r="E404" s="327">
        <v>69590.93</v>
      </c>
      <c r="F404" s="328">
        <v>8793</v>
      </c>
      <c r="G404" s="331"/>
      <c r="H404" s="331"/>
      <c r="J404" s="327">
        <f t="shared" si="24"/>
        <v>0.09999999281515615</v>
      </c>
      <c r="K404" s="327">
        <f t="shared" si="25"/>
        <v>695909.35</v>
      </c>
      <c r="L404" s="327">
        <f t="shared" si="26"/>
        <v>8.793</v>
      </c>
      <c r="M404" s="327">
        <f t="shared" si="27"/>
        <v>695.90935</v>
      </c>
    </row>
    <row r="405" spans="2:13" ht="11.25" customHeight="1" outlineLevel="5">
      <c r="B405" s="338" t="s">
        <v>144</v>
      </c>
      <c r="C405" s="324">
        <v>49798.44</v>
      </c>
      <c r="D405" s="324">
        <v>66390.78</v>
      </c>
      <c r="E405" s="324">
        <v>4527.13</v>
      </c>
      <c r="F405" s="342">
        <v>720.6</v>
      </c>
      <c r="G405" s="324">
        <v>16592.34</v>
      </c>
      <c r="H405" s="341">
        <v>24.99</v>
      </c>
      <c r="J405" s="324">
        <f t="shared" si="24"/>
        <v>0.09999997791095508</v>
      </c>
      <c r="K405" s="324">
        <f t="shared" si="25"/>
        <v>60355.25575744541</v>
      </c>
      <c r="L405" s="339">
        <f t="shared" si="26"/>
        <v>0.7206</v>
      </c>
      <c r="M405" s="339">
        <f t="shared" si="27"/>
        <v>60.35525575744541</v>
      </c>
    </row>
    <row r="406" spans="2:13" ht="11.25" customHeight="1" outlineLevel="6">
      <c r="B406" s="326" t="s">
        <v>346</v>
      </c>
      <c r="C406" s="327">
        <v>49798.44</v>
      </c>
      <c r="D406" s="327">
        <v>66390.78</v>
      </c>
      <c r="E406" s="327">
        <v>4527.13</v>
      </c>
      <c r="F406" s="332">
        <v>720.6</v>
      </c>
      <c r="G406" s="327">
        <v>16592.34</v>
      </c>
      <c r="H406" s="329">
        <v>24.99</v>
      </c>
      <c r="J406" s="327">
        <f t="shared" si="24"/>
        <v>0.09999997791095508</v>
      </c>
      <c r="K406" s="327">
        <f t="shared" si="25"/>
        <v>60355.25575744541</v>
      </c>
      <c r="L406" s="327">
        <f t="shared" si="26"/>
        <v>0.7206</v>
      </c>
      <c r="M406" s="327">
        <f t="shared" si="27"/>
        <v>60.35525575744541</v>
      </c>
    </row>
    <row r="407" spans="10:13" ht="4.5" customHeight="1" outlineLevel="4">
      <c r="J407" s="315" t="e">
        <f t="shared" si="24"/>
        <v>#DIV/0!</v>
      </c>
      <c r="K407" s="315" t="e">
        <f t="shared" si="25"/>
        <v>#DIV/0!</v>
      </c>
      <c r="L407" s="315">
        <f t="shared" si="26"/>
        <v>0</v>
      </c>
      <c r="M407" s="315" t="e">
        <f t="shared" si="27"/>
        <v>#DIV/0!</v>
      </c>
    </row>
    <row r="408" spans="2:13" ht="11.25" customHeight="1" outlineLevel="4">
      <c r="B408" s="322" t="s">
        <v>34</v>
      </c>
      <c r="C408" s="317">
        <v>2206128.72</v>
      </c>
      <c r="D408" s="317">
        <v>2766814.68</v>
      </c>
      <c r="E408" s="317">
        <v>200557.16</v>
      </c>
      <c r="F408" s="318">
        <v>32843.4</v>
      </c>
      <c r="G408" s="317">
        <v>560685.96</v>
      </c>
      <c r="H408" s="340">
        <v>20.26</v>
      </c>
      <c r="J408" s="317">
        <f t="shared" si="24"/>
        <v>0.10000000199444391</v>
      </c>
      <c r="K408" s="317">
        <f t="shared" si="25"/>
        <v>2515286.0681667305</v>
      </c>
      <c r="L408" s="317">
        <f>F408/$J$1-L411</f>
        <v>2.6028000000000056</v>
      </c>
      <c r="M408" s="317">
        <f>K408/$J$1-M411</f>
        <v>230.0554898587652</v>
      </c>
    </row>
    <row r="409" spans="2:13" ht="11.25" customHeight="1" outlineLevel="5">
      <c r="B409" s="347" t="s">
        <v>180</v>
      </c>
      <c r="C409" s="324">
        <v>253061.04</v>
      </c>
      <c r="D409" s="324">
        <v>253061.04</v>
      </c>
      <c r="E409" s="324">
        <v>23005.55</v>
      </c>
      <c r="F409" s="325">
        <v>2602.8</v>
      </c>
      <c r="G409" s="330"/>
      <c r="H409" s="330"/>
      <c r="J409" s="324">
        <f t="shared" si="24"/>
        <v>0.10000000434677737</v>
      </c>
      <c r="K409" s="324">
        <f t="shared" si="25"/>
        <v>230055.49</v>
      </c>
      <c r="L409" s="349">
        <f t="shared" si="26"/>
        <v>2.6028000000000002</v>
      </c>
      <c r="M409" s="349">
        <f t="shared" si="27"/>
        <v>230.05549</v>
      </c>
    </row>
    <row r="410" spans="2:13" ht="11.25" customHeight="1" outlineLevel="6">
      <c r="B410" s="326" t="s">
        <v>208</v>
      </c>
      <c r="C410" s="327">
        <v>253061.04</v>
      </c>
      <c r="D410" s="327">
        <v>253061.04</v>
      </c>
      <c r="E410" s="327">
        <v>23005.55</v>
      </c>
      <c r="F410" s="328">
        <v>2602.8</v>
      </c>
      <c r="G410" s="331"/>
      <c r="H410" s="331"/>
      <c r="J410" s="327">
        <f t="shared" si="24"/>
        <v>0.10000000434677737</v>
      </c>
      <c r="K410" s="327">
        <f t="shared" si="25"/>
        <v>230055.49</v>
      </c>
      <c r="L410" s="327">
        <f t="shared" si="26"/>
        <v>2.6028000000000002</v>
      </c>
      <c r="M410" s="327">
        <f t="shared" si="27"/>
        <v>230.05549</v>
      </c>
    </row>
    <row r="411" spans="2:13" ht="11.25" customHeight="1" outlineLevel="5">
      <c r="B411" s="334" t="s">
        <v>143</v>
      </c>
      <c r="C411" s="324">
        <v>1953067.68</v>
      </c>
      <c r="D411" s="324">
        <v>2513753.64</v>
      </c>
      <c r="E411" s="324">
        <v>177551.61</v>
      </c>
      <c r="F411" s="325">
        <v>30240.6</v>
      </c>
      <c r="G411" s="324">
        <v>560685.96</v>
      </c>
      <c r="H411" s="341">
        <v>22.3</v>
      </c>
      <c r="J411" s="324">
        <f t="shared" si="24"/>
        <v>0.10000000168964959</v>
      </c>
      <c r="K411" s="324">
        <f t="shared" si="25"/>
        <v>2285230.578307965</v>
      </c>
      <c r="L411" s="335">
        <f t="shared" si="26"/>
        <v>30.240599999999997</v>
      </c>
      <c r="M411" s="335">
        <f t="shared" si="27"/>
        <v>2285.230578307965</v>
      </c>
    </row>
    <row r="412" spans="2:13" ht="11.25" customHeight="1" outlineLevel="6">
      <c r="B412" s="326" t="s">
        <v>184</v>
      </c>
      <c r="C412" s="327">
        <v>1953067.68</v>
      </c>
      <c r="D412" s="327">
        <v>2513753.64</v>
      </c>
      <c r="E412" s="327">
        <v>177551.61</v>
      </c>
      <c r="F412" s="328">
        <v>30240.6</v>
      </c>
      <c r="G412" s="327">
        <v>560685.96</v>
      </c>
      <c r="H412" s="329">
        <v>22.3</v>
      </c>
      <c r="J412" s="327">
        <f t="shared" si="24"/>
        <v>0.10000000168964959</v>
      </c>
      <c r="K412" s="327">
        <f t="shared" si="25"/>
        <v>2285230.578307965</v>
      </c>
      <c r="L412" s="327">
        <f t="shared" si="26"/>
        <v>30.240599999999997</v>
      </c>
      <c r="M412" s="327">
        <f t="shared" si="27"/>
        <v>2285.230578307965</v>
      </c>
    </row>
    <row r="413" spans="10:13" ht="4.5" customHeight="1" outlineLevel="4">
      <c r="J413" s="315" t="e">
        <f t="shared" si="24"/>
        <v>#DIV/0!</v>
      </c>
      <c r="K413" s="315" t="e">
        <f t="shared" si="25"/>
        <v>#DIV/0!</v>
      </c>
      <c r="L413" s="315">
        <f t="shared" si="26"/>
        <v>0</v>
      </c>
      <c r="M413" s="315" t="e">
        <f t="shared" si="27"/>
        <v>#DIV/0!</v>
      </c>
    </row>
    <row r="414" spans="2:13" ht="11.25" customHeight="1" outlineLevel="4">
      <c r="B414" s="322" t="s">
        <v>37</v>
      </c>
      <c r="C414" s="317">
        <v>591779.16</v>
      </c>
      <c r="D414" s="317">
        <v>796749.24</v>
      </c>
      <c r="E414" s="317">
        <v>53798.1</v>
      </c>
      <c r="F414" s="318">
        <v>9842.4</v>
      </c>
      <c r="G414" s="317">
        <v>204970.08</v>
      </c>
      <c r="H414" s="340">
        <v>25.73</v>
      </c>
      <c r="J414" s="317">
        <f t="shared" si="24"/>
        <v>0.099999988847191</v>
      </c>
      <c r="K414" s="317">
        <f t="shared" si="25"/>
        <v>724317.4982528861</v>
      </c>
      <c r="L414" s="317">
        <f>F414/$J$1-L415</f>
        <v>0</v>
      </c>
      <c r="M414" s="317">
        <f>K414/$J$1-M415</f>
        <v>0</v>
      </c>
    </row>
    <row r="415" spans="2:13" ht="11.25" customHeight="1" outlineLevel="5">
      <c r="B415" s="334" t="s">
        <v>143</v>
      </c>
      <c r="C415" s="324">
        <v>591779.16</v>
      </c>
      <c r="D415" s="324">
        <v>796749.24</v>
      </c>
      <c r="E415" s="324">
        <v>53798.1</v>
      </c>
      <c r="F415" s="325">
        <v>9842.4</v>
      </c>
      <c r="G415" s="324">
        <v>204970.08</v>
      </c>
      <c r="H415" s="341">
        <v>25.73</v>
      </c>
      <c r="J415" s="324">
        <f t="shared" si="24"/>
        <v>0.099999988847191</v>
      </c>
      <c r="K415" s="324">
        <f t="shared" si="25"/>
        <v>724317.4982528861</v>
      </c>
      <c r="L415" s="335">
        <f t="shared" si="26"/>
        <v>9.8424</v>
      </c>
      <c r="M415" s="335">
        <f t="shared" si="27"/>
        <v>724.3174982528861</v>
      </c>
    </row>
    <row r="416" spans="2:13" ht="11.25" customHeight="1" outlineLevel="6">
      <c r="B416" s="326" t="s">
        <v>103</v>
      </c>
      <c r="C416" s="327">
        <v>591779.16</v>
      </c>
      <c r="D416" s="327">
        <v>796749.24</v>
      </c>
      <c r="E416" s="327">
        <v>53798.1</v>
      </c>
      <c r="F416" s="328">
        <v>9842.4</v>
      </c>
      <c r="G416" s="327">
        <v>204970.08</v>
      </c>
      <c r="H416" s="329">
        <v>25.73</v>
      </c>
      <c r="J416" s="327">
        <f t="shared" si="24"/>
        <v>0.099999988847191</v>
      </c>
      <c r="K416" s="327">
        <f t="shared" si="25"/>
        <v>724317.4982528861</v>
      </c>
      <c r="L416" s="327">
        <f t="shared" si="26"/>
        <v>9.8424</v>
      </c>
      <c r="M416" s="327">
        <f t="shared" si="27"/>
        <v>724.3174982528861</v>
      </c>
    </row>
    <row r="417" spans="10:13" ht="4.5" customHeight="1" outlineLevel="4">
      <c r="J417" s="315" t="e">
        <f t="shared" si="24"/>
        <v>#DIV/0!</v>
      </c>
      <c r="K417" s="315" t="e">
        <f t="shared" si="25"/>
        <v>#DIV/0!</v>
      </c>
      <c r="L417" s="315">
        <f t="shared" si="26"/>
        <v>0</v>
      </c>
      <c r="M417" s="315" t="e">
        <f t="shared" si="27"/>
        <v>#DIV/0!</v>
      </c>
    </row>
    <row r="418" spans="2:13" ht="11.25" customHeight="1" outlineLevel="4">
      <c r="B418" s="322" t="s">
        <v>33</v>
      </c>
      <c r="C418" s="317">
        <v>2811138.28</v>
      </c>
      <c r="D418" s="317">
        <v>3610679.89</v>
      </c>
      <c r="E418" s="317">
        <v>255558.03</v>
      </c>
      <c r="F418" s="318">
        <v>40108.2</v>
      </c>
      <c r="G418" s="317">
        <v>799541.61</v>
      </c>
      <c r="H418" s="340">
        <v>22.14</v>
      </c>
      <c r="J418" s="317">
        <f t="shared" si="24"/>
        <v>0.10000000195650283</v>
      </c>
      <c r="K418" s="317">
        <f t="shared" si="25"/>
        <v>3282436.257798095</v>
      </c>
      <c r="L418" s="317">
        <f>F418/$J$1-L421</f>
        <v>0.15959999999999752</v>
      </c>
      <c r="M418" s="317">
        <f>K418/$J$1-M421</f>
        <v>13.354485576509433</v>
      </c>
    </row>
    <row r="419" spans="2:13" ht="11.25" customHeight="1" outlineLevel="5">
      <c r="B419" s="347" t="s">
        <v>180</v>
      </c>
      <c r="C419" s="324">
        <v>12192.84</v>
      </c>
      <c r="D419" s="324">
        <v>14689.92</v>
      </c>
      <c r="E419" s="324">
        <v>1108.43</v>
      </c>
      <c r="F419" s="342">
        <v>159.6</v>
      </c>
      <c r="G419" s="324">
        <v>2497.08</v>
      </c>
      <c r="H419" s="341">
        <v>17</v>
      </c>
      <c r="J419" s="324">
        <f t="shared" si="24"/>
        <v>0.0999990076152001</v>
      </c>
      <c r="K419" s="324">
        <f t="shared" si="25"/>
        <v>13354.484775261546</v>
      </c>
      <c r="L419" s="349">
        <f t="shared" si="26"/>
        <v>0.1596</v>
      </c>
      <c r="M419" s="349">
        <f t="shared" si="27"/>
        <v>13.354484775261547</v>
      </c>
    </row>
    <row r="420" spans="2:13" ht="11.25" customHeight="1" outlineLevel="6">
      <c r="B420" s="326" t="s">
        <v>230</v>
      </c>
      <c r="C420" s="327">
        <v>12192.84</v>
      </c>
      <c r="D420" s="327">
        <v>14689.92</v>
      </c>
      <c r="E420" s="327">
        <v>1108.43</v>
      </c>
      <c r="F420" s="332">
        <v>159.6</v>
      </c>
      <c r="G420" s="327">
        <v>2497.08</v>
      </c>
      <c r="H420" s="329">
        <v>17</v>
      </c>
      <c r="J420" s="327">
        <f t="shared" si="24"/>
        <v>0.0999990076152001</v>
      </c>
      <c r="K420" s="327">
        <f t="shared" si="25"/>
        <v>13354.484775261546</v>
      </c>
      <c r="L420" s="327">
        <f t="shared" si="26"/>
        <v>0.1596</v>
      </c>
      <c r="M420" s="327">
        <f t="shared" si="27"/>
        <v>13.354484775261547</v>
      </c>
    </row>
    <row r="421" spans="2:13" ht="11.25" customHeight="1" outlineLevel="5">
      <c r="B421" s="334" t="s">
        <v>143</v>
      </c>
      <c r="C421" s="324">
        <v>2798945.44</v>
      </c>
      <c r="D421" s="324">
        <v>3595989.97</v>
      </c>
      <c r="E421" s="324">
        <v>254449.6</v>
      </c>
      <c r="F421" s="325">
        <v>39948.6</v>
      </c>
      <c r="G421" s="324">
        <v>797044.53</v>
      </c>
      <c r="H421" s="341">
        <v>22.16</v>
      </c>
      <c r="J421" s="324">
        <f t="shared" si="24"/>
        <v>0.1000000062880826</v>
      </c>
      <c r="K421" s="324">
        <f t="shared" si="25"/>
        <v>3269081.7722215853</v>
      </c>
      <c r="L421" s="335">
        <f t="shared" si="26"/>
        <v>39.9486</v>
      </c>
      <c r="M421" s="335">
        <f t="shared" si="27"/>
        <v>3269.081772221585</v>
      </c>
    </row>
    <row r="422" spans="2:13" ht="11.25" customHeight="1" outlineLevel="6">
      <c r="B422" s="326" t="s">
        <v>184</v>
      </c>
      <c r="C422" s="327">
        <v>2798945.44</v>
      </c>
      <c r="D422" s="327">
        <v>3595989.97</v>
      </c>
      <c r="E422" s="327">
        <v>254449.6</v>
      </c>
      <c r="F422" s="328">
        <v>39948.6</v>
      </c>
      <c r="G422" s="327">
        <v>797044.53</v>
      </c>
      <c r="H422" s="329">
        <v>22.16</v>
      </c>
      <c r="J422" s="327">
        <f t="shared" si="24"/>
        <v>0.1000000062880826</v>
      </c>
      <c r="K422" s="327">
        <f t="shared" si="25"/>
        <v>3269081.7722215853</v>
      </c>
      <c r="L422" s="327">
        <f t="shared" si="26"/>
        <v>39.9486</v>
      </c>
      <c r="M422" s="327">
        <f t="shared" si="27"/>
        <v>3269.081772221585</v>
      </c>
    </row>
    <row r="423" spans="10:13" ht="4.5" customHeight="1" outlineLevel="4">
      <c r="J423" s="315" t="e">
        <f t="shared" si="24"/>
        <v>#DIV/0!</v>
      </c>
      <c r="K423" s="315" t="e">
        <f t="shared" si="25"/>
        <v>#DIV/0!</v>
      </c>
      <c r="L423" s="315">
        <f t="shared" si="26"/>
        <v>0</v>
      </c>
      <c r="M423" s="315" t="e">
        <f t="shared" si="27"/>
        <v>#DIV/0!</v>
      </c>
    </row>
    <row r="424" spans="2:13" ht="11.25" customHeight="1" outlineLevel="4">
      <c r="B424" s="322" t="s">
        <v>26</v>
      </c>
      <c r="C424" s="317">
        <v>396743.58</v>
      </c>
      <c r="D424" s="317">
        <v>496255.98</v>
      </c>
      <c r="E424" s="317">
        <v>36067.59</v>
      </c>
      <c r="F424" s="318">
        <v>5537.4</v>
      </c>
      <c r="G424" s="317">
        <v>99512.4</v>
      </c>
      <c r="H424" s="340">
        <v>20.05</v>
      </c>
      <c r="J424" s="317">
        <f t="shared" si="24"/>
        <v>0.09999997504685576</v>
      </c>
      <c r="K424" s="317">
        <f t="shared" si="25"/>
        <v>451141.8102340061</v>
      </c>
      <c r="L424" s="317">
        <f>F424/$J$1-L425</f>
        <v>0</v>
      </c>
      <c r="M424" s="317">
        <f>K424/$J$1-M425</f>
        <v>0</v>
      </c>
    </row>
    <row r="425" spans="2:13" ht="11.25" customHeight="1" outlineLevel="5">
      <c r="B425" s="334" t="s">
        <v>143</v>
      </c>
      <c r="C425" s="324">
        <v>396743.58</v>
      </c>
      <c r="D425" s="324">
        <v>496255.98</v>
      </c>
      <c r="E425" s="324">
        <v>36067.59</v>
      </c>
      <c r="F425" s="325">
        <v>5537.4</v>
      </c>
      <c r="G425" s="324">
        <v>99512.4</v>
      </c>
      <c r="H425" s="341">
        <v>20.05</v>
      </c>
      <c r="J425" s="324">
        <f t="shared" si="24"/>
        <v>0.09999997504685576</v>
      </c>
      <c r="K425" s="324">
        <f t="shared" si="25"/>
        <v>451141.8102340061</v>
      </c>
      <c r="L425" s="335">
        <f t="shared" si="26"/>
        <v>5.5374</v>
      </c>
      <c r="M425" s="335">
        <f t="shared" si="27"/>
        <v>451.1418102340061</v>
      </c>
    </row>
    <row r="426" spans="2:13" ht="11.25" customHeight="1" outlineLevel="6">
      <c r="B426" s="326" t="s">
        <v>103</v>
      </c>
      <c r="C426" s="327">
        <v>396743.58</v>
      </c>
      <c r="D426" s="327">
        <v>496255.98</v>
      </c>
      <c r="E426" s="327">
        <v>36067.59</v>
      </c>
      <c r="F426" s="328">
        <v>5537.4</v>
      </c>
      <c r="G426" s="327">
        <v>99512.4</v>
      </c>
      <c r="H426" s="329">
        <v>20.05</v>
      </c>
      <c r="J426" s="327">
        <f t="shared" si="24"/>
        <v>0.09999997504685576</v>
      </c>
      <c r="K426" s="327">
        <f t="shared" si="25"/>
        <v>451141.8102340061</v>
      </c>
      <c r="L426" s="327">
        <f t="shared" si="26"/>
        <v>5.5374</v>
      </c>
      <c r="M426" s="327">
        <f t="shared" si="27"/>
        <v>451.1418102340061</v>
      </c>
    </row>
    <row r="427" spans="10:13" ht="4.5" customHeight="1" outlineLevel="4">
      <c r="J427" s="315" t="e">
        <f t="shared" si="24"/>
        <v>#DIV/0!</v>
      </c>
      <c r="K427" s="315" t="e">
        <f t="shared" si="25"/>
        <v>#DIV/0!</v>
      </c>
      <c r="L427" s="315">
        <f t="shared" si="26"/>
        <v>0</v>
      </c>
      <c r="M427" s="315" t="e">
        <f t="shared" si="27"/>
        <v>#DIV/0!</v>
      </c>
    </row>
    <row r="428" spans="2:13" ht="11.25" customHeight="1" outlineLevel="4">
      <c r="B428" s="322" t="s">
        <v>30</v>
      </c>
      <c r="C428" s="317">
        <v>428974.7</v>
      </c>
      <c r="D428" s="317">
        <v>489361.82</v>
      </c>
      <c r="E428" s="317">
        <v>38997.69</v>
      </c>
      <c r="F428" s="318">
        <v>5221.6</v>
      </c>
      <c r="G428" s="317">
        <v>60387.12</v>
      </c>
      <c r="H428" s="340">
        <v>12.34</v>
      </c>
      <c r="J428" s="317">
        <f t="shared" si="24"/>
        <v>0.09999997179320905</v>
      </c>
      <c r="K428" s="317">
        <f t="shared" si="25"/>
        <v>444874.39322589006</v>
      </c>
      <c r="L428" s="317">
        <f>F428/$J$1-L431</f>
        <v>2.0100000000000007</v>
      </c>
      <c r="M428" s="317">
        <f>K428/$J$1-M431</f>
        <v>165.57681940610382</v>
      </c>
    </row>
    <row r="429" spans="2:13" ht="11.25" customHeight="1" outlineLevel="5">
      <c r="B429" s="347" t="s">
        <v>180</v>
      </c>
      <c r="C429" s="324">
        <v>182134.5</v>
      </c>
      <c r="D429" s="324">
        <v>182134.5</v>
      </c>
      <c r="E429" s="324">
        <v>16557.68</v>
      </c>
      <c r="F429" s="325">
        <v>2010</v>
      </c>
      <c r="G429" s="330"/>
      <c r="H429" s="330"/>
      <c r="J429" s="324">
        <f t="shared" si="24"/>
        <v>0.09999998792101454</v>
      </c>
      <c r="K429" s="324">
        <f t="shared" si="25"/>
        <v>165576.82</v>
      </c>
      <c r="L429" s="349">
        <f t="shared" si="26"/>
        <v>2.01</v>
      </c>
      <c r="M429" s="349">
        <f t="shared" si="27"/>
        <v>165.57682</v>
      </c>
    </row>
    <row r="430" spans="2:13" ht="11.25" customHeight="1" outlineLevel="6">
      <c r="B430" s="326" t="s">
        <v>225</v>
      </c>
      <c r="C430" s="327">
        <v>182134.5</v>
      </c>
      <c r="D430" s="327">
        <v>182134.5</v>
      </c>
      <c r="E430" s="327">
        <v>16557.68</v>
      </c>
      <c r="F430" s="328">
        <v>2010</v>
      </c>
      <c r="G430" s="331"/>
      <c r="H430" s="331"/>
      <c r="J430" s="327">
        <f t="shared" si="24"/>
        <v>0.09999998792101454</v>
      </c>
      <c r="K430" s="327">
        <f t="shared" si="25"/>
        <v>165576.82</v>
      </c>
      <c r="L430" s="327">
        <f t="shared" si="26"/>
        <v>2.01</v>
      </c>
      <c r="M430" s="327">
        <f t="shared" si="27"/>
        <v>165.57682</v>
      </c>
    </row>
    <row r="431" spans="2:13" ht="11.25" customHeight="1" outlineLevel="5">
      <c r="B431" s="334" t="s">
        <v>143</v>
      </c>
      <c r="C431" s="324">
        <v>246840.2</v>
      </c>
      <c r="D431" s="324">
        <v>307227.32</v>
      </c>
      <c r="E431" s="324">
        <v>22440.01</v>
      </c>
      <c r="F431" s="325">
        <v>3211.6</v>
      </c>
      <c r="G431" s="324">
        <v>60387.12</v>
      </c>
      <c r="H431" s="341">
        <v>19.66</v>
      </c>
      <c r="J431" s="324">
        <f t="shared" si="24"/>
        <v>0.09999995989308208</v>
      </c>
      <c r="K431" s="324">
        <f t="shared" si="25"/>
        <v>279297.57381978625</v>
      </c>
      <c r="L431" s="335">
        <f t="shared" si="26"/>
        <v>3.2116</v>
      </c>
      <c r="M431" s="335">
        <f t="shared" si="27"/>
        <v>279.29757381978624</v>
      </c>
    </row>
    <row r="432" spans="2:13" ht="11.25" customHeight="1" outlineLevel="6">
      <c r="B432" s="326" t="s">
        <v>103</v>
      </c>
      <c r="C432" s="327">
        <v>246840.2</v>
      </c>
      <c r="D432" s="327">
        <v>307227.32</v>
      </c>
      <c r="E432" s="327">
        <v>22440.01</v>
      </c>
      <c r="F432" s="328">
        <v>3211.6</v>
      </c>
      <c r="G432" s="327">
        <v>60387.12</v>
      </c>
      <c r="H432" s="329">
        <v>19.66</v>
      </c>
      <c r="J432" s="327">
        <f t="shared" si="24"/>
        <v>0.09999995989308208</v>
      </c>
      <c r="K432" s="327">
        <f t="shared" si="25"/>
        <v>279297.57381978625</v>
      </c>
      <c r="L432" s="327">
        <f t="shared" si="26"/>
        <v>3.2116</v>
      </c>
      <c r="M432" s="327">
        <f t="shared" si="27"/>
        <v>279.29757381978624</v>
      </c>
    </row>
    <row r="433" spans="10:13" ht="4.5" customHeight="1" outlineLevel="4">
      <c r="J433" s="315" t="e">
        <f t="shared" si="24"/>
        <v>#DIV/0!</v>
      </c>
      <c r="K433" s="315" t="e">
        <f t="shared" si="25"/>
        <v>#DIV/0!</v>
      </c>
      <c r="L433" s="315">
        <f t="shared" si="26"/>
        <v>0</v>
      </c>
      <c r="M433" s="315" t="e">
        <f t="shared" si="27"/>
        <v>#DIV/0!</v>
      </c>
    </row>
    <row r="434" spans="2:13" ht="11.25" customHeight="1" outlineLevel="4">
      <c r="B434" s="322" t="s">
        <v>25</v>
      </c>
      <c r="C434" s="317">
        <v>1020916.92</v>
      </c>
      <c r="D434" s="317">
        <v>1322874.18</v>
      </c>
      <c r="E434" s="317">
        <v>92810.65</v>
      </c>
      <c r="F434" s="318">
        <v>15991.2</v>
      </c>
      <c r="G434" s="317">
        <v>301957.26</v>
      </c>
      <c r="H434" s="340">
        <v>22.83</v>
      </c>
      <c r="J434" s="317">
        <f t="shared" si="24"/>
        <v>0.10000002478164488</v>
      </c>
      <c r="K434" s="317">
        <f t="shared" si="25"/>
        <v>1202612.8638157046</v>
      </c>
      <c r="L434" s="317">
        <f>F434/$J$1-L437</f>
        <v>2.2379999999999995</v>
      </c>
      <c r="M434" s="317">
        <f>K434/$J$1-M437</f>
        <v>171.3135192662769</v>
      </c>
    </row>
    <row r="435" spans="2:13" ht="11.25" customHeight="1" outlineLevel="5">
      <c r="B435" s="347" t="s">
        <v>180</v>
      </c>
      <c r="C435" s="324">
        <v>156409.92</v>
      </c>
      <c r="D435" s="324">
        <v>188444.88</v>
      </c>
      <c r="E435" s="324">
        <v>14219.09</v>
      </c>
      <c r="F435" s="325">
        <v>2238</v>
      </c>
      <c r="G435" s="324">
        <v>32034.96</v>
      </c>
      <c r="H435" s="341">
        <v>17</v>
      </c>
      <c r="J435" s="324">
        <f t="shared" si="24"/>
        <v>0.10000004922961628</v>
      </c>
      <c r="K435" s="324">
        <f t="shared" si="25"/>
        <v>171313.51960572833</v>
      </c>
      <c r="L435" s="349">
        <f t="shared" si="26"/>
        <v>2.238</v>
      </c>
      <c r="M435" s="349">
        <f t="shared" si="27"/>
        <v>171.31351960572835</v>
      </c>
    </row>
    <row r="436" spans="2:13" ht="11.25" customHeight="1" outlineLevel="6">
      <c r="B436" s="326" t="s">
        <v>304</v>
      </c>
      <c r="C436" s="327">
        <v>156409.92</v>
      </c>
      <c r="D436" s="327">
        <v>188444.88</v>
      </c>
      <c r="E436" s="327">
        <v>14219.09</v>
      </c>
      <c r="F436" s="328">
        <v>2238</v>
      </c>
      <c r="G436" s="327">
        <v>32034.96</v>
      </c>
      <c r="H436" s="329">
        <v>17</v>
      </c>
      <c r="J436" s="327">
        <f t="shared" si="24"/>
        <v>0.10000004922961628</v>
      </c>
      <c r="K436" s="327">
        <f t="shared" si="25"/>
        <v>171313.51960572833</v>
      </c>
      <c r="L436" s="327">
        <f t="shared" si="26"/>
        <v>2.238</v>
      </c>
      <c r="M436" s="327">
        <f t="shared" si="27"/>
        <v>171.31351960572835</v>
      </c>
    </row>
    <row r="437" spans="2:13" ht="11.25" customHeight="1" outlineLevel="5">
      <c r="B437" s="334" t="s">
        <v>143</v>
      </c>
      <c r="C437" s="324">
        <v>864507</v>
      </c>
      <c r="D437" s="324">
        <v>1134429.3</v>
      </c>
      <c r="E437" s="324">
        <v>78591.56</v>
      </c>
      <c r="F437" s="325">
        <v>13753.2</v>
      </c>
      <c r="G437" s="324">
        <v>269922.3</v>
      </c>
      <c r="H437" s="341">
        <v>23.79</v>
      </c>
      <c r="J437" s="324">
        <f t="shared" si="24"/>
        <v>0.10000002035842431</v>
      </c>
      <c r="K437" s="324">
        <f t="shared" si="25"/>
        <v>1031299.3445494276</v>
      </c>
      <c r="L437" s="335">
        <f t="shared" si="26"/>
        <v>13.753200000000001</v>
      </c>
      <c r="M437" s="335">
        <f t="shared" si="27"/>
        <v>1031.2993445494276</v>
      </c>
    </row>
    <row r="438" spans="2:13" ht="11.25" customHeight="1" outlineLevel="6">
      <c r="B438" s="326" t="s">
        <v>103</v>
      </c>
      <c r="C438" s="327">
        <v>864507</v>
      </c>
      <c r="D438" s="327">
        <v>1134429.3</v>
      </c>
      <c r="E438" s="327">
        <v>78591.56</v>
      </c>
      <c r="F438" s="328">
        <v>13753.2</v>
      </c>
      <c r="G438" s="327">
        <v>269922.3</v>
      </c>
      <c r="H438" s="329">
        <v>23.79</v>
      </c>
      <c r="J438" s="327">
        <f t="shared" si="24"/>
        <v>0.10000002035842431</v>
      </c>
      <c r="K438" s="327">
        <f t="shared" si="25"/>
        <v>1031299.3445494276</v>
      </c>
      <c r="L438" s="327">
        <f t="shared" si="26"/>
        <v>13.753200000000001</v>
      </c>
      <c r="M438" s="327">
        <f t="shared" si="27"/>
        <v>1031.2993445494276</v>
      </c>
    </row>
    <row r="439" spans="10:13" ht="4.5" customHeight="1" outlineLevel="4">
      <c r="J439" s="315" t="e">
        <f t="shared" si="24"/>
        <v>#DIV/0!</v>
      </c>
      <c r="K439" s="315" t="e">
        <f t="shared" si="25"/>
        <v>#DIV/0!</v>
      </c>
      <c r="L439" s="315">
        <f t="shared" si="26"/>
        <v>0</v>
      </c>
      <c r="M439" s="315" t="e">
        <f t="shared" si="27"/>
        <v>#DIV/0!</v>
      </c>
    </row>
    <row r="440" spans="2:13" ht="11.25" customHeight="1" outlineLevel="4">
      <c r="B440" s="322" t="s">
        <v>29</v>
      </c>
      <c r="C440" s="317">
        <v>5641057.83</v>
      </c>
      <c r="D440" s="317">
        <v>7453916.43</v>
      </c>
      <c r="E440" s="317">
        <v>512823.47</v>
      </c>
      <c r="F440" s="318">
        <v>91762.2</v>
      </c>
      <c r="G440" s="317">
        <v>1812858.6</v>
      </c>
      <c r="H440" s="340">
        <v>24.32</v>
      </c>
      <c r="J440" s="317">
        <f t="shared" si="24"/>
        <v>0.1000000066299622</v>
      </c>
      <c r="K440" s="317">
        <f t="shared" si="25"/>
        <v>6776287.622794063</v>
      </c>
      <c r="L440" s="317">
        <f>F440/$J$1-L441</f>
        <v>0</v>
      </c>
      <c r="M440" s="317">
        <f>K440/$J$1-M441</f>
        <v>0</v>
      </c>
    </row>
    <row r="441" spans="2:13" ht="11.25" customHeight="1" outlineLevel="5">
      <c r="B441" s="334" t="s">
        <v>143</v>
      </c>
      <c r="C441" s="324">
        <v>5641057.83</v>
      </c>
      <c r="D441" s="324">
        <v>7453916.43</v>
      </c>
      <c r="E441" s="324">
        <v>512823.47</v>
      </c>
      <c r="F441" s="325">
        <v>91762.2</v>
      </c>
      <c r="G441" s="324">
        <v>1812858.6</v>
      </c>
      <c r="H441" s="341">
        <v>24.32</v>
      </c>
      <c r="J441" s="324">
        <f t="shared" si="24"/>
        <v>0.1000000066299622</v>
      </c>
      <c r="K441" s="324">
        <f t="shared" si="25"/>
        <v>6776287.622794063</v>
      </c>
      <c r="L441" s="335">
        <f t="shared" si="26"/>
        <v>91.76219999999999</v>
      </c>
      <c r="M441" s="335">
        <f t="shared" si="27"/>
        <v>6776.287622794063</v>
      </c>
    </row>
    <row r="442" spans="2:13" ht="11.25" customHeight="1" outlineLevel="6">
      <c r="B442" s="326" t="s">
        <v>184</v>
      </c>
      <c r="C442" s="327">
        <v>3306079.29</v>
      </c>
      <c r="D442" s="327">
        <v>4294150.41</v>
      </c>
      <c r="E442" s="327">
        <v>300552.69</v>
      </c>
      <c r="F442" s="328">
        <v>53593.2</v>
      </c>
      <c r="G442" s="327">
        <v>988071.12</v>
      </c>
      <c r="H442" s="329">
        <v>23.01</v>
      </c>
      <c r="J442" s="327">
        <f t="shared" si="24"/>
        <v>0.10000000998161188</v>
      </c>
      <c r="K442" s="327">
        <f t="shared" si="25"/>
        <v>3903773.0645764116</v>
      </c>
      <c r="L442" s="327">
        <f t="shared" si="26"/>
        <v>53.593199999999996</v>
      </c>
      <c r="M442" s="327">
        <f t="shared" si="27"/>
        <v>3903.773064576412</v>
      </c>
    </row>
    <row r="443" spans="2:13" ht="11.25" customHeight="1" outlineLevel="6">
      <c r="B443" s="326" t="s">
        <v>103</v>
      </c>
      <c r="C443" s="327">
        <v>2334978.54</v>
      </c>
      <c r="D443" s="327">
        <v>3159766.02</v>
      </c>
      <c r="E443" s="327">
        <v>212270.78</v>
      </c>
      <c r="F443" s="328">
        <v>38169</v>
      </c>
      <c r="G443" s="327">
        <v>824787.48</v>
      </c>
      <c r="H443" s="329">
        <v>26.1</v>
      </c>
      <c r="J443" s="327">
        <f t="shared" si="24"/>
        <v>0.10000000188438561</v>
      </c>
      <c r="K443" s="327">
        <f t="shared" si="25"/>
        <v>2872514.5587155228</v>
      </c>
      <c r="L443" s="327">
        <f t="shared" si="26"/>
        <v>38.169</v>
      </c>
      <c r="M443" s="327">
        <f t="shared" si="27"/>
        <v>2872.514558715523</v>
      </c>
    </row>
    <row r="444" spans="10:13" ht="4.5" customHeight="1" outlineLevel="2">
      <c r="J444" s="315" t="e">
        <f t="shared" si="24"/>
        <v>#DIV/0!</v>
      </c>
      <c r="K444" s="315" t="e">
        <f t="shared" si="25"/>
        <v>#DIV/0!</v>
      </c>
      <c r="L444" s="315">
        <f t="shared" si="26"/>
        <v>0</v>
      </c>
      <c r="M444" s="315" t="e">
        <f t="shared" si="27"/>
        <v>#DIV/0!</v>
      </c>
    </row>
    <row r="445" spans="2:13" ht="11.25" customHeight="1" outlineLevel="2">
      <c r="B445" s="320" t="s">
        <v>62</v>
      </c>
      <c r="C445" s="317">
        <v>36110614.96</v>
      </c>
      <c r="D445" s="317">
        <v>44176845.48</v>
      </c>
      <c r="E445" s="317">
        <v>3282783.94</v>
      </c>
      <c r="F445" s="318">
        <v>519719</v>
      </c>
      <c r="G445" s="317">
        <v>8066230.52</v>
      </c>
      <c r="H445" s="340">
        <v>18.26</v>
      </c>
      <c r="J445" s="317">
        <f t="shared" si="24"/>
        <v>0.10000002552712055</v>
      </c>
      <c r="K445" s="317">
        <f t="shared" si="25"/>
        <v>40160767.686192036</v>
      </c>
      <c r="L445" s="317">
        <f t="shared" si="26"/>
        <v>519.719</v>
      </c>
      <c r="M445" s="317">
        <f t="shared" si="27"/>
        <v>40160.76768619203</v>
      </c>
    </row>
    <row r="446" spans="10:13" ht="4.5" customHeight="1" outlineLevel="3">
      <c r="J446" s="315" t="e">
        <f t="shared" si="24"/>
        <v>#DIV/0!</v>
      </c>
      <c r="K446" s="315" t="e">
        <f t="shared" si="25"/>
        <v>#DIV/0!</v>
      </c>
      <c r="L446" s="315">
        <f t="shared" si="26"/>
        <v>0</v>
      </c>
      <c r="M446" s="315" t="e">
        <f t="shared" si="27"/>
        <v>#DIV/0!</v>
      </c>
    </row>
    <row r="447" spans="2:13" ht="11.25" customHeight="1" outlineLevel="3">
      <c r="B447" s="321" t="s">
        <v>62</v>
      </c>
      <c r="C447" s="317">
        <v>36110614.96</v>
      </c>
      <c r="D447" s="317">
        <v>44176845.48</v>
      </c>
      <c r="E447" s="317">
        <v>3282783.94</v>
      </c>
      <c r="F447" s="318">
        <v>519719</v>
      </c>
      <c r="G447" s="317">
        <v>8066230.52</v>
      </c>
      <c r="H447" s="340">
        <v>18.26</v>
      </c>
      <c r="J447" s="317">
        <f t="shared" si="24"/>
        <v>0.10000002552712055</v>
      </c>
      <c r="K447" s="317">
        <f t="shared" si="25"/>
        <v>40160767.686192036</v>
      </c>
      <c r="L447" s="317">
        <f t="shared" si="26"/>
        <v>519.719</v>
      </c>
      <c r="M447" s="317">
        <f t="shared" si="27"/>
        <v>40160.76768619203</v>
      </c>
    </row>
    <row r="448" spans="10:13" ht="4.5" customHeight="1" outlineLevel="4">
      <c r="J448" s="315" t="e">
        <f t="shared" si="24"/>
        <v>#DIV/0!</v>
      </c>
      <c r="K448" s="315" t="e">
        <f t="shared" si="25"/>
        <v>#DIV/0!</v>
      </c>
      <c r="L448" s="315">
        <f t="shared" si="26"/>
        <v>0</v>
      </c>
      <c r="M448" s="315" t="e">
        <f t="shared" si="27"/>
        <v>#DIV/0!</v>
      </c>
    </row>
    <row r="449" spans="2:13" ht="11.25" customHeight="1" outlineLevel="4">
      <c r="B449" s="322" t="s">
        <v>63</v>
      </c>
      <c r="C449" s="317">
        <v>953994.3</v>
      </c>
      <c r="D449" s="317">
        <v>953994.3</v>
      </c>
      <c r="E449" s="317">
        <v>86726.77</v>
      </c>
      <c r="F449" s="318">
        <v>12023.4</v>
      </c>
      <c r="G449" s="333"/>
      <c r="H449" s="333"/>
      <c r="J449" s="317">
        <f t="shared" si="24"/>
        <v>0.10000001960179462</v>
      </c>
      <c r="K449" s="317">
        <f t="shared" si="25"/>
        <v>867267.5299999999</v>
      </c>
      <c r="L449" s="317">
        <f t="shared" si="26"/>
        <v>12.023399999999999</v>
      </c>
      <c r="M449" s="317">
        <f t="shared" si="27"/>
        <v>867.26753</v>
      </c>
    </row>
    <row r="450" spans="2:13" ht="11.25" customHeight="1" outlineLevel="5">
      <c r="B450" s="338" t="s">
        <v>144</v>
      </c>
      <c r="C450" s="324">
        <v>953994.3</v>
      </c>
      <c r="D450" s="324">
        <v>953994.3</v>
      </c>
      <c r="E450" s="324">
        <v>86726.77</v>
      </c>
      <c r="F450" s="325">
        <v>12023.4</v>
      </c>
      <c r="G450" s="330"/>
      <c r="H450" s="330"/>
      <c r="J450" s="324">
        <f t="shared" si="24"/>
        <v>0.10000001960179462</v>
      </c>
      <c r="K450" s="324">
        <f t="shared" si="25"/>
        <v>867267.5299999999</v>
      </c>
      <c r="L450" s="339">
        <f t="shared" si="26"/>
        <v>12.023399999999999</v>
      </c>
      <c r="M450" s="339">
        <f t="shared" si="27"/>
        <v>867.26753</v>
      </c>
    </row>
    <row r="451" spans="2:13" ht="11.25" customHeight="1" outlineLevel="6">
      <c r="B451" s="326" t="s">
        <v>237</v>
      </c>
      <c r="C451" s="327">
        <v>953994.3</v>
      </c>
      <c r="D451" s="327">
        <v>953994.3</v>
      </c>
      <c r="E451" s="327">
        <v>86726.77</v>
      </c>
      <c r="F451" s="328">
        <v>12023.4</v>
      </c>
      <c r="G451" s="331"/>
      <c r="H451" s="331"/>
      <c r="J451" s="327">
        <f t="shared" si="24"/>
        <v>0.10000001960179462</v>
      </c>
      <c r="K451" s="327">
        <f t="shared" si="25"/>
        <v>867267.5299999999</v>
      </c>
      <c r="L451" s="327">
        <f t="shared" si="26"/>
        <v>12.023399999999999</v>
      </c>
      <c r="M451" s="327">
        <f t="shared" si="27"/>
        <v>867.26753</v>
      </c>
    </row>
    <row r="452" spans="10:13" ht="4.5" customHeight="1" outlineLevel="4">
      <c r="J452" s="315" t="e">
        <f t="shared" si="24"/>
        <v>#DIV/0!</v>
      </c>
      <c r="K452" s="315" t="e">
        <f t="shared" si="25"/>
        <v>#DIV/0!</v>
      </c>
      <c r="L452" s="315">
        <f t="shared" si="26"/>
        <v>0</v>
      </c>
      <c r="M452" s="315" t="e">
        <f t="shared" si="27"/>
        <v>#DIV/0!</v>
      </c>
    </row>
    <row r="453" spans="2:13" ht="11.25" customHeight="1" outlineLevel="4">
      <c r="B453" s="322" t="s">
        <v>67</v>
      </c>
      <c r="C453" s="317">
        <v>1966549.47</v>
      </c>
      <c r="D453" s="317">
        <v>1966549.47</v>
      </c>
      <c r="E453" s="317">
        <v>178777.25</v>
      </c>
      <c r="F453" s="318">
        <v>25820.4</v>
      </c>
      <c r="G453" s="333"/>
      <c r="H453" s="333"/>
      <c r="J453" s="317">
        <f t="shared" si="24"/>
        <v>0.10000001566195049</v>
      </c>
      <c r="K453" s="317">
        <f t="shared" si="25"/>
        <v>1787772.22</v>
      </c>
      <c r="L453" s="317">
        <f t="shared" si="26"/>
        <v>25.820400000000003</v>
      </c>
      <c r="M453" s="317">
        <f t="shared" si="27"/>
        <v>1787.77222</v>
      </c>
    </row>
    <row r="454" spans="2:13" ht="11.25" customHeight="1" outlineLevel="5">
      <c r="B454" s="347" t="s">
        <v>180</v>
      </c>
      <c r="C454" s="324">
        <v>1038079.95</v>
      </c>
      <c r="D454" s="324">
        <v>1038079.95</v>
      </c>
      <c r="E454" s="324">
        <v>94370.9</v>
      </c>
      <c r="F454" s="325">
        <v>11779.8</v>
      </c>
      <c r="G454" s="330"/>
      <c r="H454" s="330"/>
      <c r="J454" s="324">
        <f t="shared" si="24"/>
        <v>0.09999999470175686</v>
      </c>
      <c r="K454" s="324">
        <f t="shared" si="25"/>
        <v>943709.0499999999</v>
      </c>
      <c r="L454" s="349">
        <f t="shared" si="26"/>
        <v>11.7798</v>
      </c>
      <c r="M454" s="349">
        <f t="shared" si="27"/>
        <v>943.7090499999999</v>
      </c>
    </row>
    <row r="455" spans="2:13" ht="11.25" customHeight="1" outlineLevel="6">
      <c r="B455" s="326" t="s">
        <v>205</v>
      </c>
      <c r="C455" s="327">
        <v>229103.16</v>
      </c>
      <c r="D455" s="327">
        <v>229103.16</v>
      </c>
      <c r="E455" s="327">
        <v>20827.56</v>
      </c>
      <c r="F455" s="328">
        <v>2772</v>
      </c>
      <c r="G455" s="331"/>
      <c r="H455" s="331"/>
      <c r="J455" s="327">
        <f aca="true" t="shared" si="28" ref="J455:J518">E455/(C455-E455)</f>
        <v>0.1</v>
      </c>
      <c r="K455" s="327">
        <f aca="true" t="shared" si="29" ref="K455:K518">D455/(1+J455)</f>
        <v>208275.59999999998</v>
      </c>
      <c r="L455" s="327">
        <f aca="true" t="shared" si="30" ref="L455:L518">F455/$J$1</f>
        <v>2.772</v>
      </c>
      <c r="M455" s="327">
        <f aca="true" t="shared" si="31" ref="M455:M518">K455/$J$1</f>
        <v>208.27559999999997</v>
      </c>
    </row>
    <row r="456" spans="2:13" ht="11.25" customHeight="1" outlineLevel="6">
      <c r="B456" s="326" t="s">
        <v>260</v>
      </c>
      <c r="C456" s="327">
        <v>808976.79</v>
      </c>
      <c r="D456" s="327">
        <v>808976.79</v>
      </c>
      <c r="E456" s="327">
        <v>73543.34</v>
      </c>
      <c r="F456" s="328">
        <v>9007.8</v>
      </c>
      <c r="G456" s="331"/>
      <c r="H456" s="331"/>
      <c r="J456" s="327">
        <f t="shared" si="28"/>
        <v>0.09999999320128829</v>
      </c>
      <c r="K456" s="327">
        <f t="shared" si="29"/>
        <v>735433.4500000001</v>
      </c>
      <c r="L456" s="327">
        <f t="shared" si="30"/>
        <v>9.0078</v>
      </c>
      <c r="M456" s="327">
        <f t="shared" si="31"/>
        <v>735.4334500000001</v>
      </c>
    </row>
    <row r="457" spans="2:13" ht="11.25" customHeight="1" outlineLevel="5">
      <c r="B457" s="338" t="s">
        <v>144</v>
      </c>
      <c r="C457" s="324">
        <v>928469.52</v>
      </c>
      <c r="D457" s="324">
        <v>928469.52</v>
      </c>
      <c r="E457" s="324">
        <v>84406.35</v>
      </c>
      <c r="F457" s="325">
        <v>14040.6</v>
      </c>
      <c r="G457" s="330"/>
      <c r="H457" s="330"/>
      <c r="J457" s="324">
        <f t="shared" si="28"/>
        <v>0.10000003909659985</v>
      </c>
      <c r="K457" s="324">
        <f t="shared" si="29"/>
        <v>844063.17</v>
      </c>
      <c r="L457" s="339">
        <f t="shared" si="30"/>
        <v>14.0406</v>
      </c>
      <c r="M457" s="339">
        <f t="shared" si="31"/>
        <v>844.06317</v>
      </c>
    </row>
    <row r="458" spans="2:13" ht="11.25" customHeight="1" outlineLevel="6">
      <c r="B458" s="326" t="s">
        <v>138</v>
      </c>
      <c r="C458" s="327">
        <v>928469.52</v>
      </c>
      <c r="D458" s="327">
        <v>928469.52</v>
      </c>
      <c r="E458" s="327">
        <v>84406.35</v>
      </c>
      <c r="F458" s="328">
        <v>14040.6</v>
      </c>
      <c r="G458" s="331"/>
      <c r="H458" s="331"/>
      <c r="J458" s="327">
        <f t="shared" si="28"/>
        <v>0.10000003909659985</v>
      </c>
      <c r="K458" s="327">
        <f t="shared" si="29"/>
        <v>844063.17</v>
      </c>
      <c r="L458" s="327">
        <f t="shared" si="30"/>
        <v>14.0406</v>
      </c>
      <c r="M458" s="327">
        <f t="shared" si="31"/>
        <v>844.06317</v>
      </c>
    </row>
    <row r="459" spans="10:13" ht="4.5" customHeight="1" outlineLevel="4">
      <c r="J459" s="315" t="e">
        <f t="shared" si="28"/>
        <v>#DIV/0!</v>
      </c>
      <c r="K459" s="315" t="e">
        <f t="shared" si="29"/>
        <v>#DIV/0!</v>
      </c>
      <c r="L459" s="315">
        <f t="shared" si="30"/>
        <v>0</v>
      </c>
      <c r="M459" s="315" t="e">
        <f t="shared" si="31"/>
        <v>#DIV/0!</v>
      </c>
    </row>
    <row r="460" spans="2:13" ht="11.25" customHeight="1" outlineLevel="4">
      <c r="B460" s="322" t="s">
        <v>94</v>
      </c>
      <c r="C460" s="317">
        <v>29537987.24</v>
      </c>
      <c r="D460" s="317">
        <v>36622801.32</v>
      </c>
      <c r="E460" s="317">
        <v>2685272.24</v>
      </c>
      <c r="F460" s="318">
        <v>428557.8</v>
      </c>
      <c r="G460" s="317">
        <v>7084814.08</v>
      </c>
      <c r="H460" s="340">
        <v>19.35</v>
      </c>
      <c r="J460" s="317">
        <f t="shared" si="28"/>
        <v>0.10000002755773486</v>
      </c>
      <c r="K460" s="317">
        <f t="shared" si="29"/>
        <v>33293454.911370724</v>
      </c>
      <c r="L460" s="317">
        <f>F460/$J$1-L466</f>
        <v>24.619799999999998</v>
      </c>
      <c r="M460" s="317">
        <f>K460/$J$1-M466</f>
        <v>1932.4659830916753</v>
      </c>
    </row>
    <row r="461" spans="2:13" ht="11.25" customHeight="1" outlineLevel="5">
      <c r="B461" s="347" t="s">
        <v>180</v>
      </c>
      <c r="C461" s="324">
        <v>1705895.76</v>
      </c>
      <c r="D461" s="324">
        <v>1778332.8</v>
      </c>
      <c r="E461" s="324">
        <v>155081.41</v>
      </c>
      <c r="F461" s="325">
        <v>20172.6</v>
      </c>
      <c r="G461" s="324">
        <v>72437.04</v>
      </c>
      <c r="H461" s="341">
        <v>4.07</v>
      </c>
      <c r="J461" s="324">
        <f t="shared" si="28"/>
        <v>0.09999998387943727</v>
      </c>
      <c r="K461" s="324">
        <f t="shared" si="29"/>
        <v>1616666.2055105173</v>
      </c>
      <c r="L461" s="349">
        <f t="shared" si="30"/>
        <v>20.1726</v>
      </c>
      <c r="M461" s="349">
        <f t="shared" si="31"/>
        <v>1616.6662055105173</v>
      </c>
    </row>
    <row r="462" spans="2:13" ht="11.25" customHeight="1" outlineLevel="6">
      <c r="B462" s="326" t="s">
        <v>316</v>
      </c>
      <c r="C462" s="327">
        <v>300015.12</v>
      </c>
      <c r="D462" s="327">
        <v>300015.12</v>
      </c>
      <c r="E462" s="327">
        <v>27274.09</v>
      </c>
      <c r="F462" s="328">
        <v>3474</v>
      </c>
      <c r="G462" s="331"/>
      <c r="H462" s="331"/>
      <c r="J462" s="327">
        <f t="shared" si="28"/>
        <v>0.09999995233573769</v>
      </c>
      <c r="K462" s="327">
        <f t="shared" si="29"/>
        <v>272741.02999999997</v>
      </c>
      <c r="L462" s="327">
        <f t="shared" si="30"/>
        <v>3.474</v>
      </c>
      <c r="M462" s="327">
        <f t="shared" si="31"/>
        <v>272.74102999999997</v>
      </c>
    </row>
    <row r="463" spans="2:13" ht="11.25" customHeight="1" outlineLevel="6">
      <c r="B463" s="326" t="s">
        <v>361</v>
      </c>
      <c r="C463" s="327">
        <v>45209.4</v>
      </c>
      <c r="D463" s="327">
        <v>55132.2</v>
      </c>
      <c r="E463" s="327">
        <v>4109.95</v>
      </c>
      <c r="F463" s="332">
        <v>596.4</v>
      </c>
      <c r="G463" s="327">
        <v>9922.8</v>
      </c>
      <c r="H463" s="329">
        <v>18</v>
      </c>
      <c r="J463" s="327">
        <f t="shared" si="28"/>
        <v>0.1000001216561292</v>
      </c>
      <c r="K463" s="327">
        <f t="shared" si="29"/>
        <v>50120.17627506668</v>
      </c>
      <c r="L463" s="327">
        <f t="shared" si="30"/>
        <v>0.5963999999999999</v>
      </c>
      <c r="M463" s="327">
        <f t="shared" si="31"/>
        <v>50.12017627506668</v>
      </c>
    </row>
    <row r="464" spans="2:13" ht="11.25" customHeight="1" outlineLevel="6">
      <c r="B464" s="326" t="s">
        <v>277</v>
      </c>
      <c r="C464" s="327">
        <v>284842.92</v>
      </c>
      <c r="D464" s="327">
        <v>347357.16</v>
      </c>
      <c r="E464" s="327">
        <v>25894.8</v>
      </c>
      <c r="F464" s="328">
        <v>3940.2</v>
      </c>
      <c r="G464" s="327">
        <v>62514.24</v>
      </c>
      <c r="H464" s="329">
        <v>18</v>
      </c>
      <c r="J464" s="327">
        <f t="shared" si="28"/>
        <v>0.09999995365867109</v>
      </c>
      <c r="K464" s="327">
        <f t="shared" si="29"/>
        <v>315779.2496669364</v>
      </c>
      <c r="L464" s="327">
        <f t="shared" si="30"/>
        <v>3.9402</v>
      </c>
      <c r="M464" s="327">
        <f t="shared" si="31"/>
        <v>315.7792496669364</v>
      </c>
    </row>
    <row r="465" spans="2:13" ht="11.25" customHeight="1" outlineLevel="6">
      <c r="B465" s="326" t="s">
        <v>206</v>
      </c>
      <c r="C465" s="327">
        <v>1075828.32</v>
      </c>
      <c r="D465" s="327">
        <v>1075828.32</v>
      </c>
      <c r="E465" s="327">
        <v>97802.57</v>
      </c>
      <c r="F465" s="328">
        <v>12162</v>
      </c>
      <c r="G465" s="331"/>
      <c r="H465" s="331"/>
      <c r="J465" s="327">
        <f t="shared" si="28"/>
        <v>0.09999999488766018</v>
      </c>
      <c r="K465" s="327">
        <f t="shared" si="29"/>
        <v>978025.75</v>
      </c>
      <c r="L465" s="327">
        <f t="shared" si="30"/>
        <v>12.162</v>
      </c>
      <c r="M465" s="327">
        <f t="shared" si="31"/>
        <v>978.02575</v>
      </c>
    </row>
    <row r="466" spans="2:13" ht="11.25" customHeight="1" outlineLevel="5">
      <c r="B466" s="334" t="s">
        <v>143</v>
      </c>
      <c r="C466" s="324">
        <v>27487915.52</v>
      </c>
      <c r="D466" s="324">
        <v>34497088.8</v>
      </c>
      <c r="E466" s="324">
        <v>2498902.12</v>
      </c>
      <c r="F466" s="325">
        <v>403938</v>
      </c>
      <c r="G466" s="324">
        <v>7009173.28</v>
      </c>
      <c r="H466" s="341">
        <v>20.32</v>
      </c>
      <c r="J466" s="324">
        <f t="shared" si="28"/>
        <v>0.10000003121371731</v>
      </c>
      <c r="K466" s="324">
        <f t="shared" si="29"/>
        <v>31360988.92827905</v>
      </c>
      <c r="L466" s="335">
        <f t="shared" si="30"/>
        <v>403.938</v>
      </c>
      <c r="M466" s="335">
        <f t="shared" si="31"/>
        <v>31360.98892827905</v>
      </c>
    </row>
    <row r="467" spans="2:13" ht="11.25" customHeight="1" outlineLevel="6">
      <c r="B467" s="326" t="s">
        <v>184</v>
      </c>
      <c r="C467" s="327">
        <v>17115698.44</v>
      </c>
      <c r="D467" s="327">
        <v>22038676.12</v>
      </c>
      <c r="E467" s="327">
        <v>1555972.66</v>
      </c>
      <c r="F467" s="328">
        <v>254229.6</v>
      </c>
      <c r="G467" s="327">
        <v>4922977.68</v>
      </c>
      <c r="H467" s="329">
        <v>22.34</v>
      </c>
      <c r="J467" s="327">
        <f t="shared" si="28"/>
        <v>0.10000000527001573</v>
      </c>
      <c r="K467" s="327">
        <f t="shared" si="29"/>
        <v>20035160.013103995</v>
      </c>
      <c r="L467" s="327">
        <f t="shared" si="30"/>
        <v>254.2296</v>
      </c>
      <c r="M467" s="327">
        <f t="shared" si="31"/>
        <v>20035.160013103996</v>
      </c>
    </row>
    <row r="468" spans="2:13" ht="11.25" customHeight="1" outlineLevel="6">
      <c r="B468" s="326" t="s">
        <v>106</v>
      </c>
      <c r="C468" s="327">
        <v>84173.73</v>
      </c>
      <c r="D468" s="327">
        <v>90408.61</v>
      </c>
      <c r="E468" s="327">
        <v>7652.19</v>
      </c>
      <c r="F468" s="328">
        <v>1014</v>
      </c>
      <c r="G468" s="327">
        <v>6234.88</v>
      </c>
      <c r="H468" s="329">
        <v>6.9</v>
      </c>
      <c r="J468" s="327">
        <f t="shared" si="28"/>
        <v>0.10000047045576971</v>
      </c>
      <c r="K468" s="327">
        <f t="shared" si="29"/>
        <v>82189.61030311238</v>
      </c>
      <c r="L468" s="327">
        <f t="shared" si="30"/>
        <v>1.014</v>
      </c>
      <c r="M468" s="327">
        <f t="shared" si="31"/>
        <v>82.18961030311237</v>
      </c>
    </row>
    <row r="469" spans="2:13" ht="11.25" customHeight="1" outlineLevel="6">
      <c r="B469" s="326" t="s">
        <v>115</v>
      </c>
      <c r="C469" s="327">
        <v>1437683.25</v>
      </c>
      <c r="D469" s="327">
        <v>1437683.25</v>
      </c>
      <c r="E469" s="327">
        <v>130698.45</v>
      </c>
      <c r="F469" s="328">
        <v>21648</v>
      </c>
      <c r="G469" s="331"/>
      <c r="H469" s="331"/>
      <c r="J469" s="327">
        <f t="shared" si="28"/>
        <v>0.09999997704640481</v>
      </c>
      <c r="K469" s="327">
        <f t="shared" si="29"/>
        <v>1306984.8</v>
      </c>
      <c r="L469" s="327">
        <f t="shared" si="30"/>
        <v>21.648</v>
      </c>
      <c r="M469" s="327">
        <f t="shared" si="31"/>
        <v>1306.9848</v>
      </c>
    </row>
    <row r="470" spans="2:13" ht="11.25" customHeight="1" outlineLevel="6">
      <c r="B470" s="326" t="s">
        <v>100</v>
      </c>
      <c r="C470" s="327">
        <v>3098293.98</v>
      </c>
      <c r="D470" s="327">
        <v>3648803.18</v>
      </c>
      <c r="E470" s="327">
        <v>281663.7</v>
      </c>
      <c r="F470" s="328">
        <v>40838.4</v>
      </c>
      <c r="G470" s="327">
        <v>550509.2</v>
      </c>
      <c r="H470" s="329">
        <v>15.09</v>
      </c>
      <c r="J470" s="327">
        <f t="shared" si="28"/>
        <v>0.10000023858296377</v>
      </c>
      <c r="K470" s="327">
        <f t="shared" si="29"/>
        <v>3317093.080543729</v>
      </c>
      <c r="L470" s="327">
        <f t="shared" si="30"/>
        <v>40.8384</v>
      </c>
      <c r="M470" s="327">
        <f t="shared" si="31"/>
        <v>3317.0930805437292</v>
      </c>
    </row>
    <row r="471" spans="2:13" ht="11.25" customHeight="1" outlineLevel="6">
      <c r="B471" s="326" t="s">
        <v>102</v>
      </c>
      <c r="C471" s="327">
        <v>637009.57</v>
      </c>
      <c r="D471" s="327">
        <v>750249.77</v>
      </c>
      <c r="E471" s="327">
        <v>57909.97</v>
      </c>
      <c r="F471" s="328">
        <v>8118</v>
      </c>
      <c r="G471" s="327">
        <v>113240.2</v>
      </c>
      <c r="H471" s="329">
        <v>15.09</v>
      </c>
      <c r="J471" s="327">
        <f t="shared" si="28"/>
        <v>0.10000001726818669</v>
      </c>
      <c r="K471" s="327">
        <f t="shared" si="29"/>
        <v>682045.2347475595</v>
      </c>
      <c r="L471" s="327">
        <f t="shared" si="30"/>
        <v>8.118</v>
      </c>
      <c r="M471" s="327">
        <f t="shared" si="31"/>
        <v>682.0452347475596</v>
      </c>
    </row>
    <row r="472" spans="2:13" ht="11.25" customHeight="1" outlineLevel="6">
      <c r="B472" s="326" t="s">
        <v>116</v>
      </c>
      <c r="C472" s="327">
        <v>94028.22</v>
      </c>
      <c r="D472" s="327">
        <v>94028.22</v>
      </c>
      <c r="E472" s="327">
        <v>8548.02</v>
      </c>
      <c r="F472" s="332">
        <v>996</v>
      </c>
      <c r="G472" s="331"/>
      <c r="H472" s="331"/>
      <c r="J472" s="327">
        <f t="shared" si="28"/>
        <v>0.1</v>
      </c>
      <c r="K472" s="327">
        <f t="shared" si="29"/>
        <v>85480.2</v>
      </c>
      <c r="L472" s="327">
        <f t="shared" si="30"/>
        <v>0.996</v>
      </c>
      <c r="M472" s="327">
        <f t="shared" si="31"/>
        <v>85.4802</v>
      </c>
    </row>
    <row r="473" spans="2:13" ht="11.25" customHeight="1" outlineLevel="6">
      <c r="B473" s="326" t="s">
        <v>103</v>
      </c>
      <c r="C473" s="327">
        <v>3039479.37</v>
      </c>
      <c r="D473" s="327">
        <v>4120131.48</v>
      </c>
      <c r="E473" s="327">
        <v>276316.3</v>
      </c>
      <c r="F473" s="328">
        <v>48944.4</v>
      </c>
      <c r="G473" s="327">
        <v>1080652.11</v>
      </c>
      <c r="H473" s="329">
        <v>26.23</v>
      </c>
      <c r="J473" s="327">
        <f t="shared" si="28"/>
        <v>0.0999999974666714</v>
      </c>
      <c r="K473" s="327">
        <f t="shared" si="29"/>
        <v>3745574.081353427</v>
      </c>
      <c r="L473" s="327">
        <f t="shared" si="30"/>
        <v>48.9444</v>
      </c>
      <c r="M473" s="327">
        <f t="shared" si="31"/>
        <v>3745.574081353427</v>
      </c>
    </row>
    <row r="474" spans="2:13" ht="11.25" customHeight="1" outlineLevel="6">
      <c r="B474" s="326" t="s">
        <v>105</v>
      </c>
      <c r="C474" s="327">
        <v>1955108.64</v>
      </c>
      <c r="D474" s="327">
        <v>2287769.85</v>
      </c>
      <c r="E474" s="327">
        <v>177737.16</v>
      </c>
      <c r="F474" s="328">
        <v>27801.6</v>
      </c>
      <c r="G474" s="327">
        <v>332661.21</v>
      </c>
      <c r="H474" s="329">
        <v>14.54</v>
      </c>
      <c r="J474" s="327">
        <f t="shared" si="28"/>
        <v>0.10000000675154301</v>
      </c>
      <c r="K474" s="327">
        <f t="shared" si="29"/>
        <v>2079790.7599620032</v>
      </c>
      <c r="L474" s="327">
        <f t="shared" si="30"/>
        <v>27.801599999999997</v>
      </c>
      <c r="M474" s="327">
        <f t="shared" si="31"/>
        <v>2079.790759962003</v>
      </c>
    </row>
    <row r="475" spans="2:13" ht="11.25" customHeight="1" outlineLevel="6">
      <c r="B475" s="326" t="s">
        <v>299</v>
      </c>
      <c r="C475" s="327">
        <v>26440.32</v>
      </c>
      <c r="D475" s="327">
        <v>29338.32</v>
      </c>
      <c r="E475" s="327">
        <v>2403.67</v>
      </c>
      <c r="F475" s="332">
        <v>348</v>
      </c>
      <c r="G475" s="327">
        <v>2898</v>
      </c>
      <c r="H475" s="329">
        <v>9.88</v>
      </c>
      <c r="J475" s="327">
        <f t="shared" si="28"/>
        <v>0.10000020801567606</v>
      </c>
      <c r="K475" s="327">
        <f t="shared" si="29"/>
        <v>26671.19495633941</v>
      </c>
      <c r="L475" s="327">
        <f t="shared" si="30"/>
        <v>0.348</v>
      </c>
      <c r="M475" s="327">
        <f t="shared" si="31"/>
        <v>26.67119495633941</v>
      </c>
    </row>
    <row r="476" spans="2:13" ht="11.25" customHeight="1" outlineLevel="5">
      <c r="B476" s="338" t="s">
        <v>144</v>
      </c>
      <c r="C476" s="324">
        <v>344175.96</v>
      </c>
      <c r="D476" s="324">
        <v>347379.72</v>
      </c>
      <c r="E476" s="324">
        <v>31288.71</v>
      </c>
      <c r="F476" s="325">
        <v>4447.2</v>
      </c>
      <c r="G476" s="324">
        <v>3203.76</v>
      </c>
      <c r="H476" s="341">
        <v>0.92</v>
      </c>
      <c r="J476" s="324">
        <f t="shared" si="28"/>
        <v>0.09999995205940798</v>
      </c>
      <c r="K476" s="324">
        <f t="shared" si="29"/>
        <v>315799.7592178431</v>
      </c>
      <c r="L476" s="339">
        <f t="shared" si="30"/>
        <v>4.4472</v>
      </c>
      <c r="M476" s="339">
        <f t="shared" si="31"/>
        <v>315.79975921784313</v>
      </c>
    </row>
    <row r="477" spans="2:13" ht="11.25" customHeight="1" outlineLevel="6">
      <c r="B477" s="326" t="s">
        <v>306</v>
      </c>
      <c r="C477" s="327">
        <v>324271.2</v>
      </c>
      <c r="D477" s="327">
        <v>324271.2</v>
      </c>
      <c r="E477" s="327">
        <v>29479.2</v>
      </c>
      <c r="F477" s="328">
        <v>4224</v>
      </c>
      <c r="G477" s="331"/>
      <c r="H477" s="331"/>
      <c r="J477" s="327">
        <f t="shared" si="28"/>
        <v>0.1</v>
      </c>
      <c r="K477" s="327">
        <f t="shared" si="29"/>
        <v>294792</v>
      </c>
      <c r="L477" s="327">
        <f t="shared" si="30"/>
        <v>4.224</v>
      </c>
      <c r="M477" s="327">
        <f t="shared" si="31"/>
        <v>294.792</v>
      </c>
    </row>
    <row r="478" spans="2:13" ht="11.25" customHeight="1" outlineLevel="6">
      <c r="B478" s="326" t="s">
        <v>238</v>
      </c>
      <c r="C478" s="327">
        <v>19904.76</v>
      </c>
      <c r="D478" s="327">
        <v>23108.52</v>
      </c>
      <c r="E478" s="327">
        <v>1809.51</v>
      </c>
      <c r="F478" s="332">
        <v>223.2</v>
      </c>
      <c r="G478" s="327">
        <v>3203.76</v>
      </c>
      <c r="H478" s="329">
        <v>13.86</v>
      </c>
      <c r="J478" s="327">
        <f t="shared" si="28"/>
        <v>0.09999917105317693</v>
      </c>
      <c r="K478" s="327">
        <f t="shared" si="29"/>
        <v>21007.76128574271</v>
      </c>
      <c r="L478" s="327">
        <f t="shared" si="30"/>
        <v>0.22319999999999998</v>
      </c>
      <c r="M478" s="327">
        <f t="shared" si="31"/>
        <v>21.00776128574271</v>
      </c>
    </row>
    <row r="479" spans="10:13" ht="4.5" customHeight="1" outlineLevel="4">
      <c r="J479" s="315" t="e">
        <f t="shared" si="28"/>
        <v>#DIV/0!</v>
      </c>
      <c r="K479" s="315" t="e">
        <f t="shared" si="29"/>
        <v>#DIV/0!</v>
      </c>
      <c r="L479" s="315">
        <f t="shared" si="30"/>
        <v>0</v>
      </c>
      <c r="M479" s="315" t="e">
        <f t="shared" si="31"/>
        <v>#DIV/0!</v>
      </c>
    </row>
    <row r="480" spans="2:13" ht="11.25" customHeight="1" outlineLevel="4">
      <c r="B480" s="322" t="s">
        <v>68</v>
      </c>
      <c r="C480" s="317">
        <v>280882.71</v>
      </c>
      <c r="D480" s="317">
        <v>366730.02</v>
      </c>
      <c r="E480" s="317">
        <v>25534.8</v>
      </c>
      <c r="F480" s="318">
        <v>4318.2</v>
      </c>
      <c r="G480" s="317">
        <v>85847.31</v>
      </c>
      <c r="H480" s="340">
        <v>23.41</v>
      </c>
      <c r="J480" s="317">
        <f t="shared" si="28"/>
        <v>0.1000000352460296</v>
      </c>
      <c r="K480" s="317">
        <f t="shared" si="29"/>
        <v>333390.9165902672</v>
      </c>
      <c r="L480" s="317">
        <f>F480/$J$1-L481</f>
        <v>0</v>
      </c>
      <c r="M480" s="317">
        <f>K480/$J$1-M481</f>
        <v>0</v>
      </c>
    </row>
    <row r="481" spans="2:13" ht="11.25" customHeight="1" outlineLevel="5">
      <c r="B481" s="334" t="s">
        <v>143</v>
      </c>
      <c r="C481" s="324">
        <v>280882.71</v>
      </c>
      <c r="D481" s="324">
        <v>366730.02</v>
      </c>
      <c r="E481" s="324">
        <v>25534.8</v>
      </c>
      <c r="F481" s="325">
        <v>4318.2</v>
      </c>
      <c r="G481" s="324">
        <v>85847.31</v>
      </c>
      <c r="H481" s="341">
        <v>23.41</v>
      </c>
      <c r="J481" s="324">
        <f t="shared" si="28"/>
        <v>0.1000000352460296</v>
      </c>
      <c r="K481" s="324">
        <f t="shared" si="29"/>
        <v>333390.9165902672</v>
      </c>
      <c r="L481" s="335">
        <f t="shared" si="30"/>
        <v>4.3182</v>
      </c>
      <c r="M481" s="335">
        <f t="shared" si="31"/>
        <v>333.39091659026724</v>
      </c>
    </row>
    <row r="482" spans="2:13" ht="11.25" customHeight="1" outlineLevel="6">
      <c r="B482" s="326" t="s">
        <v>103</v>
      </c>
      <c r="C482" s="327">
        <v>280882.71</v>
      </c>
      <c r="D482" s="327">
        <v>366730.02</v>
      </c>
      <c r="E482" s="327">
        <v>25534.8</v>
      </c>
      <c r="F482" s="328">
        <v>4318.2</v>
      </c>
      <c r="G482" s="327">
        <v>85847.31</v>
      </c>
      <c r="H482" s="329">
        <v>23.41</v>
      </c>
      <c r="J482" s="327">
        <f t="shared" si="28"/>
        <v>0.1000000352460296</v>
      </c>
      <c r="K482" s="327">
        <f t="shared" si="29"/>
        <v>333390.9165902672</v>
      </c>
      <c r="L482" s="327">
        <f t="shared" si="30"/>
        <v>4.3182</v>
      </c>
      <c r="M482" s="327">
        <f t="shared" si="31"/>
        <v>333.39091659026724</v>
      </c>
    </row>
    <row r="483" spans="10:13" ht="4.5" customHeight="1" outlineLevel="4">
      <c r="J483" s="315" t="e">
        <f t="shared" si="28"/>
        <v>#DIV/0!</v>
      </c>
      <c r="K483" s="315" t="e">
        <f t="shared" si="29"/>
        <v>#DIV/0!</v>
      </c>
      <c r="L483" s="315">
        <f t="shared" si="30"/>
        <v>0</v>
      </c>
      <c r="M483" s="315" t="e">
        <f t="shared" si="31"/>
        <v>#DIV/0!</v>
      </c>
    </row>
    <row r="484" spans="2:13" ht="11.25" customHeight="1" outlineLevel="4">
      <c r="B484" s="322" t="s">
        <v>66</v>
      </c>
      <c r="C484" s="317">
        <v>1651214.85</v>
      </c>
      <c r="D484" s="317">
        <v>2180464.89</v>
      </c>
      <c r="E484" s="317">
        <v>150110.46</v>
      </c>
      <c r="F484" s="318">
        <v>26112.8</v>
      </c>
      <c r="G484" s="317">
        <v>529250.04</v>
      </c>
      <c r="H484" s="340">
        <v>24.27</v>
      </c>
      <c r="J484" s="317">
        <f t="shared" si="28"/>
        <v>0.10000001398969993</v>
      </c>
      <c r="K484" s="317">
        <f t="shared" si="29"/>
        <v>1982240.7838809513</v>
      </c>
      <c r="L484" s="317">
        <f>F484/$J$1-L485</f>
        <v>0.8730000000000011</v>
      </c>
      <c r="M484" s="317">
        <f>K484/$J$1-M485</f>
        <v>70.71976375110717</v>
      </c>
    </row>
    <row r="485" spans="2:13" ht="11.25" customHeight="1" outlineLevel="5">
      <c r="B485" s="334" t="s">
        <v>143</v>
      </c>
      <c r="C485" s="324">
        <v>1585090.44</v>
      </c>
      <c r="D485" s="324">
        <v>2102673.15</v>
      </c>
      <c r="E485" s="324">
        <v>144099.15</v>
      </c>
      <c r="F485" s="325">
        <v>25239.8</v>
      </c>
      <c r="G485" s="324">
        <v>517582.71</v>
      </c>
      <c r="H485" s="341">
        <v>24.62</v>
      </c>
      <c r="J485" s="324">
        <f t="shared" si="28"/>
        <v>0.10000001457330113</v>
      </c>
      <c r="K485" s="324">
        <f t="shared" si="29"/>
        <v>1911521.020129844</v>
      </c>
      <c r="L485" s="335">
        <f t="shared" si="30"/>
        <v>25.2398</v>
      </c>
      <c r="M485" s="335">
        <f t="shared" si="31"/>
        <v>1911.5210201298441</v>
      </c>
    </row>
    <row r="486" spans="2:13" ht="11.25" customHeight="1" outlineLevel="6">
      <c r="B486" s="326" t="s">
        <v>184</v>
      </c>
      <c r="C486" s="327">
        <v>747548.75</v>
      </c>
      <c r="D486" s="327">
        <v>967545.89</v>
      </c>
      <c r="E486" s="327">
        <v>67958.99</v>
      </c>
      <c r="F486" s="328">
        <v>11779.2</v>
      </c>
      <c r="G486" s="327">
        <v>219997.14</v>
      </c>
      <c r="H486" s="329">
        <v>22.74</v>
      </c>
      <c r="J486" s="327">
        <f t="shared" si="28"/>
        <v>0.10000002060066356</v>
      </c>
      <c r="K486" s="327">
        <f t="shared" si="29"/>
        <v>879587.1562544736</v>
      </c>
      <c r="L486" s="327">
        <f t="shared" si="30"/>
        <v>11.779200000000001</v>
      </c>
      <c r="M486" s="327">
        <f t="shared" si="31"/>
        <v>879.5871562544736</v>
      </c>
    </row>
    <row r="487" spans="2:13" ht="11.25" customHeight="1" outlineLevel="6">
      <c r="B487" s="326" t="s">
        <v>103</v>
      </c>
      <c r="C487" s="327">
        <v>837541.69</v>
      </c>
      <c r="D487" s="327">
        <v>1135127.26</v>
      </c>
      <c r="E487" s="327">
        <v>76140.16</v>
      </c>
      <c r="F487" s="328">
        <v>13460.6</v>
      </c>
      <c r="G487" s="327">
        <v>297585.57</v>
      </c>
      <c r="H487" s="329">
        <v>26.22</v>
      </c>
      <c r="J487" s="327">
        <f t="shared" si="28"/>
        <v>0.1000000091935723</v>
      </c>
      <c r="K487" s="327">
        <f t="shared" si="29"/>
        <v>1031933.8641025831</v>
      </c>
      <c r="L487" s="327">
        <f t="shared" si="30"/>
        <v>13.460600000000001</v>
      </c>
      <c r="M487" s="327">
        <f t="shared" si="31"/>
        <v>1031.9338641025831</v>
      </c>
    </row>
    <row r="488" spans="2:13" ht="11.25" customHeight="1" outlineLevel="5">
      <c r="B488" s="338" t="s">
        <v>144</v>
      </c>
      <c r="C488" s="324">
        <v>66124.41</v>
      </c>
      <c r="D488" s="324">
        <v>77791.74</v>
      </c>
      <c r="E488" s="324">
        <v>6011.31</v>
      </c>
      <c r="F488" s="342">
        <v>873</v>
      </c>
      <c r="G488" s="324">
        <v>11667.33</v>
      </c>
      <c r="H488" s="341">
        <v>15</v>
      </c>
      <c r="J488" s="324">
        <f t="shared" si="28"/>
        <v>0.09999999999999999</v>
      </c>
      <c r="K488" s="324">
        <f t="shared" si="29"/>
        <v>70719.76363636364</v>
      </c>
      <c r="L488" s="339">
        <f t="shared" si="30"/>
        <v>0.873</v>
      </c>
      <c r="M488" s="339">
        <f t="shared" si="31"/>
        <v>70.71976363636364</v>
      </c>
    </row>
    <row r="489" spans="2:13" ht="11.25" customHeight="1" outlineLevel="6">
      <c r="B489" s="326" t="s">
        <v>322</v>
      </c>
      <c r="C489" s="327">
        <v>66124.41</v>
      </c>
      <c r="D489" s="327">
        <v>77791.74</v>
      </c>
      <c r="E489" s="327">
        <v>6011.31</v>
      </c>
      <c r="F489" s="332">
        <v>873</v>
      </c>
      <c r="G489" s="327">
        <v>11667.33</v>
      </c>
      <c r="H489" s="329">
        <v>15</v>
      </c>
      <c r="J489" s="327">
        <f t="shared" si="28"/>
        <v>0.09999999999999999</v>
      </c>
      <c r="K489" s="327">
        <f t="shared" si="29"/>
        <v>70719.76363636364</v>
      </c>
      <c r="L489" s="327">
        <f t="shared" si="30"/>
        <v>0.873</v>
      </c>
      <c r="M489" s="327">
        <f t="shared" si="31"/>
        <v>70.71976363636364</v>
      </c>
    </row>
    <row r="490" spans="10:13" ht="4.5" customHeight="1" outlineLevel="4">
      <c r="J490" s="315" t="e">
        <f t="shared" si="28"/>
        <v>#DIV/0!</v>
      </c>
      <c r="K490" s="315" t="e">
        <f t="shared" si="29"/>
        <v>#DIV/0!</v>
      </c>
      <c r="L490" s="315">
        <f t="shared" si="30"/>
        <v>0</v>
      </c>
      <c r="M490" s="315" t="e">
        <f t="shared" si="31"/>
        <v>#DIV/0!</v>
      </c>
    </row>
    <row r="491" spans="2:13" ht="11.25" customHeight="1" outlineLevel="4">
      <c r="B491" s="322" t="s">
        <v>65</v>
      </c>
      <c r="C491" s="317">
        <v>1327784.09</v>
      </c>
      <c r="D491" s="317">
        <v>1673999.58</v>
      </c>
      <c r="E491" s="317">
        <v>120707.67</v>
      </c>
      <c r="F491" s="318">
        <v>18449.4</v>
      </c>
      <c r="G491" s="317">
        <v>346215.49</v>
      </c>
      <c r="H491" s="340">
        <v>20.68</v>
      </c>
      <c r="J491" s="317">
        <f t="shared" si="28"/>
        <v>0.10000002319654291</v>
      </c>
      <c r="K491" s="317">
        <f t="shared" si="29"/>
        <v>1521817.7679082626</v>
      </c>
      <c r="L491" s="317">
        <f>F491/$J$1-L494</f>
        <v>1.1159999999999997</v>
      </c>
      <c r="M491" s="317">
        <f>K491/$J$1-M494</f>
        <v>99.09818007714648</v>
      </c>
    </row>
    <row r="492" spans="2:13" ht="11.25" customHeight="1" outlineLevel="5">
      <c r="B492" s="347" t="s">
        <v>180</v>
      </c>
      <c r="C492" s="324">
        <v>109008</v>
      </c>
      <c r="D492" s="324">
        <v>109008</v>
      </c>
      <c r="E492" s="324">
        <v>9909.82</v>
      </c>
      <c r="F492" s="325">
        <v>1116</v>
      </c>
      <c r="G492" s="330"/>
      <c r="H492" s="330"/>
      <c r="J492" s="324">
        <f t="shared" si="28"/>
        <v>0.10000002018200536</v>
      </c>
      <c r="K492" s="324">
        <f t="shared" si="29"/>
        <v>99098.18000000001</v>
      </c>
      <c r="L492" s="349">
        <f t="shared" si="30"/>
        <v>1.116</v>
      </c>
      <c r="M492" s="349">
        <f t="shared" si="31"/>
        <v>99.09818000000001</v>
      </c>
    </row>
    <row r="493" spans="2:13" ht="11.25" customHeight="1" outlineLevel="6">
      <c r="B493" s="326" t="s">
        <v>271</v>
      </c>
      <c r="C493" s="327">
        <v>109008</v>
      </c>
      <c r="D493" s="327">
        <v>109008</v>
      </c>
      <c r="E493" s="327">
        <v>9909.82</v>
      </c>
      <c r="F493" s="328">
        <v>1116</v>
      </c>
      <c r="G493" s="331"/>
      <c r="H493" s="331"/>
      <c r="J493" s="327">
        <f t="shared" si="28"/>
        <v>0.10000002018200536</v>
      </c>
      <c r="K493" s="327">
        <f t="shared" si="29"/>
        <v>99098.18000000001</v>
      </c>
      <c r="L493" s="327">
        <f t="shared" si="30"/>
        <v>1.116</v>
      </c>
      <c r="M493" s="327">
        <f t="shared" si="31"/>
        <v>99.09818000000001</v>
      </c>
    </row>
    <row r="494" spans="2:13" ht="11.25" customHeight="1" outlineLevel="5">
      <c r="B494" s="334" t="s">
        <v>143</v>
      </c>
      <c r="C494" s="324">
        <v>1218776.09</v>
      </c>
      <c r="D494" s="324">
        <v>1564991.58</v>
      </c>
      <c r="E494" s="324">
        <v>110797.85</v>
      </c>
      <c r="F494" s="325">
        <v>17333.4</v>
      </c>
      <c r="G494" s="324">
        <v>346215.49</v>
      </c>
      <c r="H494" s="341">
        <v>22.12</v>
      </c>
      <c r="J494" s="324">
        <f t="shared" si="28"/>
        <v>0.10000002346616482</v>
      </c>
      <c r="K494" s="324">
        <f t="shared" si="29"/>
        <v>1422719.587831116</v>
      </c>
      <c r="L494" s="335">
        <f t="shared" si="30"/>
        <v>17.3334</v>
      </c>
      <c r="M494" s="335">
        <f t="shared" si="31"/>
        <v>1422.719587831116</v>
      </c>
    </row>
    <row r="495" spans="2:13" ht="11.25" customHeight="1" outlineLevel="6">
      <c r="B495" s="326" t="s">
        <v>184</v>
      </c>
      <c r="C495" s="327">
        <v>1218776.09</v>
      </c>
      <c r="D495" s="327">
        <v>1564991.58</v>
      </c>
      <c r="E495" s="327">
        <v>110797.85</v>
      </c>
      <c r="F495" s="328">
        <v>17333.4</v>
      </c>
      <c r="G495" s="327">
        <v>346215.49</v>
      </c>
      <c r="H495" s="329">
        <v>22.12</v>
      </c>
      <c r="J495" s="327">
        <f t="shared" si="28"/>
        <v>0.10000002346616482</v>
      </c>
      <c r="K495" s="327">
        <f t="shared" si="29"/>
        <v>1422719.587831116</v>
      </c>
      <c r="L495" s="327">
        <f t="shared" si="30"/>
        <v>17.3334</v>
      </c>
      <c r="M495" s="327">
        <f t="shared" si="31"/>
        <v>1422.719587831116</v>
      </c>
    </row>
    <row r="496" spans="10:13" ht="4.5" customHeight="1" outlineLevel="4">
      <c r="J496" s="315" t="e">
        <f t="shared" si="28"/>
        <v>#DIV/0!</v>
      </c>
      <c r="K496" s="315" t="e">
        <f t="shared" si="29"/>
        <v>#DIV/0!</v>
      </c>
      <c r="L496" s="315">
        <f t="shared" si="30"/>
        <v>0</v>
      </c>
      <c r="M496" s="315" t="e">
        <f t="shared" si="31"/>
        <v>#DIV/0!</v>
      </c>
    </row>
    <row r="497" spans="2:13" ht="11.25" customHeight="1" outlineLevel="4">
      <c r="B497" s="322" t="s">
        <v>64</v>
      </c>
      <c r="C497" s="317">
        <v>113941.08</v>
      </c>
      <c r="D497" s="317">
        <v>134044.68</v>
      </c>
      <c r="E497" s="317">
        <v>10358.28</v>
      </c>
      <c r="F497" s="318">
        <v>1320</v>
      </c>
      <c r="G497" s="317">
        <v>20103.6</v>
      </c>
      <c r="H497" s="340">
        <v>15</v>
      </c>
      <c r="J497" s="317">
        <f t="shared" si="28"/>
        <v>0.1</v>
      </c>
      <c r="K497" s="317">
        <f t="shared" si="29"/>
        <v>121858.79999999999</v>
      </c>
      <c r="L497" s="317">
        <f t="shared" si="30"/>
        <v>1.32</v>
      </c>
      <c r="M497" s="317">
        <f t="shared" si="31"/>
        <v>121.85879999999999</v>
      </c>
    </row>
    <row r="498" spans="2:13" ht="11.25" customHeight="1" outlineLevel="5">
      <c r="B498" s="338" t="s">
        <v>144</v>
      </c>
      <c r="C498" s="324">
        <v>113941.08</v>
      </c>
      <c r="D498" s="324">
        <v>134044.68</v>
      </c>
      <c r="E498" s="324">
        <v>10358.28</v>
      </c>
      <c r="F498" s="325">
        <v>1320</v>
      </c>
      <c r="G498" s="324">
        <v>20103.6</v>
      </c>
      <c r="H498" s="341">
        <v>15</v>
      </c>
      <c r="J498" s="324">
        <f t="shared" si="28"/>
        <v>0.1</v>
      </c>
      <c r="K498" s="324">
        <f t="shared" si="29"/>
        <v>121858.79999999999</v>
      </c>
      <c r="L498" s="339">
        <f t="shared" si="30"/>
        <v>1.32</v>
      </c>
      <c r="M498" s="339">
        <f t="shared" si="31"/>
        <v>121.85879999999999</v>
      </c>
    </row>
    <row r="499" spans="2:13" ht="11.25" customHeight="1" outlineLevel="6">
      <c r="B499" s="326" t="s">
        <v>340</v>
      </c>
      <c r="C499" s="327">
        <v>113941.08</v>
      </c>
      <c r="D499" s="327">
        <v>134044.68</v>
      </c>
      <c r="E499" s="327">
        <v>10358.28</v>
      </c>
      <c r="F499" s="328">
        <v>1320</v>
      </c>
      <c r="G499" s="327">
        <v>20103.6</v>
      </c>
      <c r="H499" s="329">
        <v>15</v>
      </c>
      <c r="J499" s="327">
        <f t="shared" si="28"/>
        <v>0.1</v>
      </c>
      <c r="K499" s="327">
        <f t="shared" si="29"/>
        <v>121858.79999999999</v>
      </c>
      <c r="L499" s="327">
        <f t="shared" si="30"/>
        <v>1.32</v>
      </c>
      <c r="M499" s="327">
        <f t="shared" si="31"/>
        <v>121.85879999999999</v>
      </c>
    </row>
    <row r="500" spans="10:13" ht="4.5" customHeight="1" outlineLevel="4">
      <c r="J500" s="315" t="e">
        <f t="shared" si="28"/>
        <v>#DIV/0!</v>
      </c>
      <c r="K500" s="315" t="e">
        <f t="shared" si="29"/>
        <v>#DIV/0!</v>
      </c>
      <c r="L500" s="315">
        <f t="shared" si="30"/>
        <v>0</v>
      </c>
      <c r="M500" s="315" t="e">
        <f t="shared" si="31"/>
        <v>#DIV/0!</v>
      </c>
    </row>
    <row r="501" spans="2:13" ht="11.25" customHeight="1" outlineLevel="4">
      <c r="B501" s="322" t="s">
        <v>28</v>
      </c>
      <c r="C501" s="317">
        <v>278261.22</v>
      </c>
      <c r="D501" s="317">
        <v>278261.22</v>
      </c>
      <c r="E501" s="317">
        <v>25296.47</v>
      </c>
      <c r="F501" s="318">
        <v>3117</v>
      </c>
      <c r="G501" s="333"/>
      <c r="H501" s="333"/>
      <c r="J501" s="317">
        <f t="shared" si="28"/>
        <v>0.09999998023440027</v>
      </c>
      <c r="K501" s="317">
        <f t="shared" si="29"/>
        <v>252964.74999999997</v>
      </c>
      <c r="L501" s="317">
        <f t="shared" si="30"/>
        <v>3.117</v>
      </c>
      <c r="M501" s="317">
        <f t="shared" si="31"/>
        <v>252.96474999999998</v>
      </c>
    </row>
    <row r="502" spans="2:13" ht="11.25" customHeight="1" outlineLevel="5">
      <c r="B502" s="347" t="s">
        <v>180</v>
      </c>
      <c r="C502" s="324">
        <v>278261.22</v>
      </c>
      <c r="D502" s="324">
        <v>278261.22</v>
      </c>
      <c r="E502" s="324">
        <v>25296.47</v>
      </c>
      <c r="F502" s="325">
        <v>3117</v>
      </c>
      <c r="G502" s="330"/>
      <c r="H502" s="330"/>
      <c r="J502" s="324">
        <f t="shared" si="28"/>
        <v>0.09999998023440027</v>
      </c>
      <c r="K502" s="324">
        <f t="shared" si="29"/>
        <v>252964.74999999997</v>
      </c>
      <c r="L502" s="349">
        <f t="shared" si="30"/>
        <v>3.117</v>
      </c>
      <c r="M502" s="349">
        <f t="shared" si="31"/>
        <v>252.96474999999998</v>
      </c>
    </row>
    <row r="503" spans="2:13" ht="11.25" customHeight="1" outlineLevel="6">
      <c r="B503" s="326" t="s">
        <v>212</v>
      </c>
      <c r="C503" s="327">
        <v>278261.22</v>
      </c>
      <c r="D503" s="327">
        <v>278261.22</v>
      </c>
      <c r="E503" s="327">
        <v>25296.47</v>
      </c>
      <c r="F503" s="328">
        <v>3117</v>
      </c>
      <c r="G503" s="331"/>
      <c r="H503" s="331"/>
      <c r="J503" s="327">
        <f t="shared" si="28"/>
        <v>0.09999998023440027</v>
      </c>
      <c r="K503" s="327">
        <f t="shared" si="29"/>
        <v>252964.74999999997</v>
      </c>
      <c r="L503" s="327">
        <f t="shared" si="30"/>
        <v>3.117</v>
      </c>
      <c r="M503" s="327">
        <f t="shared" si="31"/>
        <v>252.96474999999998</v>
      </c>
    </row>
    <row r="504" spans="10:13" ht="4.5" customHeight="1" outlineLevel="2">
      <c r="J504" s="315" t="e">
        <f t="shared" si="28"/>
        <v>#DIV/0!</v>
      </c>
      <c r="K504" s="315" t="e">
        <f t="shared" si="29"/>
        <v>#DIV/0!</v>
      </c>
      <c r="L504" s="315">
        <f t="shared" si="30"/>
        <v>0</v>
      </c>
      <c r="M504" s="315" t="e">
        <f t="shared" si="31"/>
        <v>#DIV/0!</v>
      </c>
    </row>
    <row r="505" spans="2:13" ht="11.25" customHeight="1" outlineLevel="2">
      <c r="B505" s="320" t="s">
        <v>285</v>
      </c>
      <c r="C505" s="317">
        <v>22613503.47</v>
      </c>
      <c r="D505" s="317">
        <v>28635188.89</v>
      </c>
      <c r="E505" s="317">
        <v>2055773.93</v>
      </c>
      <c r="F505" s="318">
        <v>340311.6</v>
      </c>
      <c r="G505" s="317">
        <v>6021685.42</v>
      </c>
      <c r="H505" s="340">
        <v>21.03</v>
      </c>
      <c r="J505" s="317">
        <f t="shared" si="28"/>
        <v>0.10000004747605995</v>
      </c>
      <c r="K505" s="317">
        <f t="shared" si="29"/>
        <v>26031988.776457943</v>
      </c>
      <c r="L505" s="317">
        <f t="shared" si="30"/>
        <v>340.3116</v>
      </c>
      <c r="M505" s="317">
        <f t="shared" si="31"/>
        <v>26031.988776457943</v>
      </c>
    </row>
    <row r="506" spans="10:13" ht="4.5" customHeight="1" outlineLevel="3">
      <c r="J506" s="315" t="e">
        <f t="shared" si="28"/>
        <v>#DIV/0!</v>
      </c>
      <c r="K506" s="315" t="e">
        <f t="shared" si="29"/>
        <v>#DIV/0!</v>
      </c>
      <c r="L506" s="315">
        <f t="shared" si="30"/>
        <v>0</v>
      </c>
      <c r="M506" s="315" t="e">
        <f t="shared" si="31"/>
        <v>#DIV/0!</v>
      </c>
    </row>
    <row r="507" spans="2:13" ht="11.25" customHeight="1" outlineLevel="3">
      <c r="B507" s="321" t="s">
        <v>285</v>
      </c>
      <c r="C507" s="317">
        <v>22613503.47</v>
      </c>
      <c r="D507" s="317">
        <v>28635188.89</v>
      </c>
      <c r="E507" s="317">
        <v>2055773.93</v>
      </c>
      <c r="F507" s="318">
        <v>340311.6</v>
      </c>
      <c r="G507" s="317">
        <v>6021685.42</v>
      </c>
      <c r="H507" s="340">
        <v>21.03</v>
      </c>
      <c r="J507" s="317">
        <f t="shared" si="28"/>
        <v>0.10000004747605995</v>
      </c>
      <c r="K507" s="317">
        <f t="shared" si="29"/>
        <v>26031988.776457943</v>
      </c>
      <c r="L507" s="317">
        <f t="shared" si="30"/>
        <v>340.3116</v>
      </c>
      <c r="M507" s="317">
        <f t="shared" si="31"/>
        <v>26031.988776457943</v>
      </c>
    </row>
    <row r="508" spans="10:13" ht="4.5" customHeight="1" outlineLevel="4">
      <c r="J508" s="315" t="e">
        <f t="shared" si="28"/>
        <v>#DIV/0!</v>
      </c>
      <c r="K508" s="315" t="e">
        <f t="shared" si="29"/>
        <v>#DIV/0!</v>
      </c>
      <c r="L508" s="315">
        <f t="shared" si="30"/>
        <v>0</v>
      </c>
      <c r="M508" s="315" t="e">
        <f t="shared" si="31"/>
        <v>#DIV/0!</v>
      </c>
    </row>
    <row r="509" spans="2:13" ht="11.25" customHeight="1" outlineLevel="4">
      <c r="B509" s="322" t="s">
        <v>54</v>
      </c>
      <c r="C509" s="317">
        <v>468469.56</v>
      </c>
      <c r="D509" s="317">
        <v>468469.56</v>
      </c>
      <c r="E509" s="317">
        <v>42588.14</v>
      </c>
      <c r="F509" s="318">
        <v>6306</v>
      </c>
      <c r="G509" s="333"/>
      <c r="H509" s="333"/>
      <c r="J509" s="317">
        <f t="shared" si="28"/>
        <v>0.09999999530385711</v>
      </c>
      <c r="K509" s="317">
        <f t="shared" si="29"/>
        <v>425881.42000000004</v>
      </c>
      <c r="L509" s="317">
        <f t="shared" si="30"/>
        <v>6.306</v>
      </c>
      <c r="M509" s="317">
        <f t="shared" si="31"/>
        <v>425.88142000000005</v>
      </c>
    </row>
    <row r="510" spans="2:13" ht="11.25" customHeight="1" outlineLevel="5">
      <c r="B510" s="338" t="s">
        <v>144</v>
      </c>
      <c r="C510" s="324">
        <v>468469.56</v>
      </c>
      <c r="D510" s="324">
        <v>468469.56</v>
      </c>
      <c r="E510" s="324">
        <v>42588.14</v>
      </c>
      <c r="F510" s="325">
        <v>6306</v>
      </c>
      <c r="G510" s="330"/>
      <c r="H510" s="330"/>
      <c r="J510" s="324">
        <f t="shared" si="28"/>
        <v>0.09999999530385711</v>
      </c>
      <c r="K510" s="324">
        <f t="shared" si="29"/>
        <v>425881.42000000004</v>
      </c>
      <c r="L510" s="339">
        <f t="shared" si="30"/>
        <v>6.306</v>
      </c>
      <c r="M510" s="339">
        <f t="shared" si="31"/>
        <v>425.88142000000005</v>
      </c>
    </row>
    <row r="511" spans="2:13" ht="11.25" customHeight="1" outlineLevel="6">
      <c r="B511" s="326" t="s">
        <v>365</v>
      </c>
      <c r="C511" s="327">
        <v>468469.56</v>
      </c>
      <c r="D511" s="327">
        <v>468469.56</v>
      </c>
      <c r="E511" s="327">
        <v>42588.14</v>
      </c>
      <c r="F511" s="328">
        <v>6306</v>
      </c>
      <c r="G511" s="331"/>
      <c r="H511" s="331"/>
      <c r="J511" s="327">
        <f t="shared" si="28"/>
        <v>0.09999999530385711</v>
      </c>
      <c r="K511" s="327">
        <f t="shared" si="29"/>
        <v>425881.42000000004</v>
      </c>
      <c r="L511" s="327">
        <f t="shared" si="30"/>
        <v>6.306</v>
      </c>
      <c r="M511" s="327">
        <f t="shared" si="31"/>
        <v>425.88142000000005</v>
      </c>
    </row>
    <row r="512" spans="10:13" ht="4.5" customHeight="1" outlineLevel="4">
      <c r="J512" s="315" t="e">
        <f t="shared" si="28"/>
        <v>#DIV/0!</v>
      </c>
      <c r="K512" s="315" t="e">
        <f t="shared" si="29"/>
        <v>#DIV/0!</v>
      </c>
      <c r="L512" s="315">
        <f t="shared" si="30"/>
        <v>0</v>
      </c>
      <c r="M512" s="315" t="e">
        <f t="shared" si="31"/>
        <v>#DIV/0!</v>
      </c>
    </row>
    <row r="513" spans="2:13" ht="11.25" customHeight="1" outlineLevel="4">
      <c r="B513" s="322" t="s">
        <v>59</v>
      </c>
      <c r="C513" s="317">
        <v>2920099.27</v>
      </c>
      <c r="D513" s="317">
        <v>3801041.39</v>
      </c>
      <c r="E513" s="317">
        <v>265463.61</v>
      </c>
      <c r="F513" s="318">
        <v>44873.4</v>
      </c>
      <c r="G513" s="317">
        <v>880942.12</v>
      </c>
      <c r="H513" s="340">
        <v>23.18</v>
      </c>
      <c r="J513" s="317">
        <f t="shared" si="28"/>
        <v>0.10000001657477922</v>
      </c>
      <c r="K513" s="317">
        <f t="shared" si="29"/>
        <v>3455492.120659983</v>
      </c>
      <c r="L513" s="317">
        <f>F513/$J$1-L519</f>
        <v>3.0150000000000006</v>
      </c>
      <c r="M513" s="317">
        <f>K513/$J$1-M519</f>
        <v>246.33763063708693</v>
      </c>
    </row>
    <row r="514" spans="2:13" ht="11.25" customHeight="1" outlineLevel="5">
      <c r="B514" s="347" t="s">
        <v>180</v>
      </c>
      <c r="C514" s="324">
        <v>219300.24</v>
      </c>
      <c r="D514" s="324">
        <v>270971.4</v>
      </c>
      <c r="E514" s="324">
        <v>19936.39</v>
      </c>
      <c r="F514" s="325">
        <v>3015</v>
      </c>
      <c r="G514" s="324">
        <v>51671.16</v>
      </c>
      <c r="H514" s="341">
        <v>19.07</v>
      </c>
      <c r="J514" s="324">
        <f t="shared" si="28"/>
        <v>0.1000000250797725</v>
      </c>
      <c r="K514" s="324">
        <f t="shared" si="29"/>
        <v>246337.63074718934</v>
      </c>
      <c r="L514" s="349">
        <f t="shared" si="30"/>
        <v>3.015</v>
      </c>
      <c r="M514" s="349">
        <f t="shared" si="31"/>
        <v>246.33763074718934</v>
      </c>
    </row>
    <row r="515" spans="2:13" ht="11.25" customHeight="1" outlineLevel="6">
      <c r="B515" s="326" t="s">
        <v>307</v>
      </c>
      <c r="C515" s="327">
        <v>34813.62</v>
      </c>
      <c r="D515" s="327">
        <v>44632.44</v>
      </c>
      <c r="E515" s="327">
        <v>3164.87</v>
      </c>
      <c r="F515" s="332">
        <v>477</v>
      </c>
      <c r="G515" s="327">
        <v>9818.82</v>
      </c>
      <c r="H515" s="329">
        <v>22</v>
      </c>
      <c r="J515" s="327">
        <f t="shared" si="28"/>
        <v>0.09999984201587739</v>
      </c>
      <c r="K515" s="327">
        <f t="shared" si="29"/>
        <v>40574.951281998256</v>
      </c>
      <c r="L515" s="327">
        <f t="shared" si="30"/>
        <v>0.477</v>
      </c>
      <c r="M515" s="327">
        <f t="shared" si="31"/>
        <v>40.57495128199825</v>
      </c>
    </row>
    <row r="516" spans="2:13" ht="11.25" customHeight="1" outlineLevel="6">
      <c r="B516" s="326" t="s">
        <v>317</v>
      </c>
      <c r="C516" s="327">
        <v>64167.84</v>
      </c>
      <c r="D516" s="327">
        <v>82266.36</v>
      </c>
      <c r="E516" s="327">
        <v>5833.44</v>
      </c>
      <c r="F516" s="332">
        <v>924</v>
      </c>
      <c r="G516" s="327">
        <v>18098.52</v>
      </c>
      <c r="H516" s="329">
        <v>22</v>
      </c>
      <c r="J516" s="327">
        <f t="shared" si="28"/>
        <v>0.1</v>
      </c>
      <c r="K516" s="327">
        <f t="shared" si="29"/>
        <v>74787.59999999999</v>
      </c>
      <c r="L516" s="327">
        <f t="shared" si="30"/>
        <v>0.924</v>
      </c>
      <c r="M516" s="327">
        <f t="shared" si="31"/>
        <v>74.7876</v>
      </c>
    </row>
    <row r="517" spans="2:13" ht="11.25" customHeight="1" outlineLevel="6">
      <c r="B517" s="326" t="s">
        <v>352</v>
      </c>
      <c r="C517" s="327">
        <v>43541.52</v>
      </c>
      <c r="D517" s="327">
        <v>55821.48</v>
      </c>
      <c r="E517" s="327">
        <v>3958.32</v>
      </c>
      <c r="F517" s="332">
        <v>660</v>
      </c>
      <c r="G517" s="327">
        <v>12279.96</v>
      </c>
      <c r="H517" s="329">
        <v>22</v>
      </c>
      <c r="J517" s="327">
        <f t="shared" si="28"/>
        <v>0.1</v>
      </c>
      <c r="K517" s="327">
        <f t="shared" si="29"/>
        <v>50746.799999999996</v>
      </c>
      <c r="L517" s="327">
        <f t="shared" si="30"/>
        <v>0.66</v>
      </c>
      <c r="M517" s="327">
        <f t="shared" si="31"/>
        <v>50.74679999999999</v>
      </c>
    </row>
    <row r="518" spans="2:13" ht="11.25" customHeight="1" outlineLevel="6">
      <c r="B518" s="326" t="s">
        <v>323</v>
      </c>
      <c r="C518" s="327">
        <v>76777.26</v>
      </c>
      <c r="D518" s="327">
        <v>88251.12</v>
      </c>
      <c r="E518" s="327">
        <v>6979.76</v>
      </c>
      <c r="F518" s="332">
        <v>954</v>
      </c>
      <c r="G518" s="327">
        <v>11473.86</v>
      </c>
      <c r="H518" s="329">
        <v>13</v>
      </c>
      <c r="J518" s="327">
        <f t="shared" si="28"/>
        <v>0.10000014327160715</v>
      </c>
      <c r="K518" s="327">
        <f t="shared" si="29"/>
        <v>80228.28045960484</v>
      </c>
      <c r="L518" s="327">
        <f t="shared" si="30"/>
        <v>0.954</v>
      </c>
      <c r="M518" s="327">
        <f t="shared" si="31"/>
        <v>80.22828045960483</v>
      </c>
    </row>
    <row r="519" spans="2:13" ht="11.25" customHeight="1" outlineLevel="5">
      <c r="B519" s="334" t="s">
        <v>143</v>
      </c>
      <c r="C519" s="324">
        <v>2700799.03</v>
      </c>
      <c r="D519" s="324">
        <v>3530069.99</v>
      </c>
      <c r="E519" s="324">
        <v>245527.22</v>
      </c>
      <c r="F519" s="325">
        <v>41858.4</v>
      </c>
      <c r="G519" s="324">
        <v>829270.96</v>
      </c>
      <c r="H519" s="341">
        <v>23.49</v>
      </c>
      <c r="J519" s="324">
        <f aca="true" t="shared" si="32" ref="J519:J582">E519/(C519-E519)</f>
        <v>0.10000001588418841</v>
      </c>
      <c r="K519" s="324">
        <f aca="true" t="shared" si="33" ref="K519:K582">D519/(1+J519)</f>
        <v>3209154.490022896</v>
      </c>
      <c r="L519" s="335">
        <f aca="true" t="shared" si="34" ref="L519:L582">F519/$J$1</f>
        <v>41.8584</v>
      </c>
      <c r="M519" s="335">
        <f aca="true" t="shared" si="35" ref="M519:M582">K519/$J$1</f>
        <v>3209.154490022896</v>
      </c>
    </row>
    <row r="520" spans="2:13" ht="11.25" customHeight="1" outlineLevel="6">
      <c r="B520" s="326" t="s">
        <v>213</v>
      </c>
      <c r="C520" s="327">
        <v>1553835.64</v>
      </c>
      <c r="D520" s="327">
        <v>2025623.22</v>
      </c>
      <c r="E520" s="327">
        <v>141257.8</v>
      </c>
      <c r="F520" s="328">
        <v>23916</v>
      </c>
      <c r="G520" s="327">
        <v>471787.58</v>
      </c>
      <c r="H520" s="329">
        <v>23.29</v>
      </c>
      <c r="J520" s="327">
        <f t="shared" si="32"/>
        <v>0.10000001132680943</v>
      </c>
      <c r="K520" s="327">
        <f t="shared" si="33"/>
        <v>1841475.6355835968</v>
      </c>
      <c r="L520" s="327">
        <f t="shared" si="34"/>
        <v>23.916</v>
      </c>
      <c r="M520" s="327">
        <f t="shared" si="35"/>
        <v>1841.4756355835968</v>
      </c>
    </row>
    <row r="521" spans="2:13" ht="11.25" customHeight="1" outlineLevel="6">
      <c r="B521" s="326" t="s">
        <v>100</v>
      </c>
      <c r="C521" s="327">
        <v>56508.87</v>
      </c>
      <c r="D521" s="327">
        <v>62548.13</v>
      </c>
      <c r="E521" s="327">
        <v>5137.17</v>
      </c>
      <c r="F521" s="332">
        <v>714</v>
      </c>
      <c r="G521" s="327">
        <v>6039.26</v>
      </c>
      <c r="H521" s="329">
        <v>9.66</v>
      </c>
      <c r="J521" s="327">
        <f t="shared" si="32"/>
        <v>0.09999999999999999</v>
      </c>
      <c r="K521" s="327">
        <f t="shared" si="33"/>
        <v>56861.936363636356</v>
      </c>
      <c r="L521" s="327">
        <f t="shared" si="34"/>
        <v>0.714</v>
      </c>
      <c r="M521" s="327">
        <f t="shared" si="35"/>
        <v>56.86193636363635</v>
      </c>
    </row>
    <row r="522" spans="2:13" ht="11.25" customHeight="1" outlineLevel="6">
      <c r="B522" s="326" t="s">
        <v>103</v>
      </c>
      <c r="C522" s="327">
        <v>1090454.52</v>
      </c>
      <c r="D522" s="327">
        <v>1441898.64</v>
      </c>
      <c r="E522" s="327">
        <v>99132.25</v>
      </c>
      <c r="F522" s="328">
        <v>17228.4</v>
      </c>
      <c r="G522" s="327">
        <v>351444.12</v>
      </c>
      <c r="H522" s="329">
        <v>24.37</v>
      </c>
      <c r="J522" s="327">
        <f t="shared" si="32"/>
        <v>0.10000002320133491</v>
      </c>
      <c r="K522" s="327">
        <f t="shared" si="33"/>
        <v>1310816.9178066342</v>
      </c>
      <c r="L522" s="327">
        <f t="shared" si="34"/>
        <v>17.2284</v>
      </c>
      <c r="M522" s="327">
        <f t="shared" si="35"/>
        <v>1310.8169178066341</v>
      </c>
    </row>
    <row r="523" spans="10:13" ht="4.5" customHeight="1" outlineLevel="4">
      <c r="J523" s="315" t="e">
        <f t="shared" si="32"/>
        <v>#DIV/0!</v>
      </c>
      <c r="K523" s="315" t="e">
        <f t="shared" si="33"/>
        <v>#DIV/0!</v>
      </c>
      <c r="L523" s="315">
        <f t="shared" si="34"/>
        <v>0</v>
      </c>
      <c r="M523" s="315" t="e">
        <f t="shared" si="35"/>
        <v>#DIV/0!</v>
      </c>
    </row>
    <row r="524" spans="2:13" ht="11.25" customHeight="1" outlineLevel="4">
      <c r="B524" s="322" t="s">
        <v>57</v>
      </c>
      <c r="C524" s="317">
        <v>4262753.74</v>
      </c>
      <c r="D524" s="317">
        <v>5344325.11</v>
      </c>
      <c r="E524" s="317">
        <v>387523.09</v>
      </c>
      <c r="F524" s="318">
        <v>65314.2</v>
      </c>
      <c r="G524" s="317">
        <v>1081571.37</v>
      </c>
      <c r="H524" s="340">
        <v>20.24</v>
      </c>
      <c r="J524" s="317">
        <f t="shared" si="32"/>
        <v>0.1000000064512289</v>
      </c>
      <c r="K524" s="317">
        <f t="shared" si="33"/>
        <v>4858477.344233501</v>
      </c>
      <c r="L524" s="317">
        <f>F524/$J$1-L528</f>
        <v>3.5190000000000055</v>
      </c>
      <c r="M524" s="317">
        <f>K524/$J$1-M528</f>
        <v>283.7337898337355</v>
      </c>
    </row>
    <row r="525" spans="2:13" ht="11.25" customHeight="1" outlineLevel="5">
      <c r="B525" s="347" t="s">
        <v>180</v>
      </c>
      <c r="C525" s="324">
        <v>239580.18</v>
      </c>
      <c r="D525" s="324">
        <v>298643.16</v>
      </c>
      <c r="E525" s="324">
        <v>21780.01</v>
      </c>
      <c r="F525" s="325">
        <v>3387</v>
      </c>
      <c r="G525" s="324">
        <v>59062.98</v>
      </c>
      <c r="H525" s="341">
        <v>19.78</v>
      </c>
      <c r="J525" s="324">
        <f t="shared" si="32"/>
        <v>0.09999996786044749</v>
      </c>
      <c r="K525" s="324">
        <f t="shared" si="33"/>
        <v>271493.78975062625</v>
      </c>
      <c r="L525" s="349">
        <f t="shared" si="34"/>
        <v>3.387</v>
      </c>
      <c r="M525" s="349">
        <f t="shared" si="35"/>
        <v>271.49378975062626</v>
      </c>
    </row>
    <row r="526" spans="2:13" ht="11.25" customHeight="1" outlineLevel="6">
      <c r="B526" s="326" t="s">
        <v>298</v>
      </c>
      <c r="C526" s="327">
        <v>129376.98</v>
      </c>
      <c r="D526" s="327">
        <v>165870.36</v>
      </c>
      <c r="E526" s="327">
        <v>11761.54</v>
      </c>
      <c r="F526" s="328">
        <v>1827</v>
      </c>
      <c r="G526" s="327">
        <v>36493.38</v>
      </c>
      <c r="H526" s="329">
        <v>22</v>
      </c>
      <c r="J526" s="327">
        <f t="shared" si="32"/>
        <v>0.09999996599085971</v>
      </c>
      <c r="K526" s="327">
        <f t="shared" si="33"/>
        <v>150791.24102570952</v>
      </c>
      <c r="L526" s="327">
        <f t="shared" si="34"/>
        <v>1.827</v>
      </c>
      <c r="M526" s="327">
        <f t="shared" si="35"/>
        <v>150.79124102570952</v>
      </c>
    </row>
    <row r="527" spans="2:13" ht="11.25" customHeight="1" outlineLevel="6">
      <c r="B527" s="326" t="s">
        <v>341</v>
      </c>
      <c r="C527" s="327">
        <v>110203.2</v>
      </c>
      <c r="D527" s="327">
        <v>132772.8</v>
      </c>
      <c r="E527" s="327">
        <v>10018.47</v>
      </c>
      <c r="F527" s="328">
        <v>1560</v>
      </c>
      <c r="G527" s="327">
        <v>22569.6</v>
      </c>
      <c r="H527" s="329">
        <v>17</v>
      </c>
      <c r="J527" s="327">
        <f t="shared" si="32"/>
        <v>0.09999997005531681</v>
      </c>
      <c r="K527" s="327">
        <f t="shared" si="33"/>
        <v>120702.54874036323</v>
      </c>
      <c r="L527" s="327">
        <f t="shared" si="34"/>
        <v>1.56</v>
      </c>
      <c r="M527" s="327">
        <f t="shared" si="35"/>
        <v>120.70254874036323</v>
      </c>
    </row>
    <row r="528" spans="2:13" ht="11.25" customHeight="1" outlineLevel="5">
      <c r="B528" s="334" t="s">
        <v>143</v>
      </c>
      <c r="C528" s="324">
        <v>4009709.56</v>
      </c>
      <c r="D528" s="324">
        <v>5032217.95</v>
      </c>
      <c r="E528" s="324">
        <v>364519.08</v>
      </c>
      <c r="F528" s="325">
        <v>61795.2</v>
      </c>
      <c r="G528" s="324">
        <v>1022508.39</v>
      </c>
      <c r="H528" s="341">
        <v>20.32</v>
      </c>
      <c r="J528" s="324">
        <f t="shared" si="32"/>
        <v>0.10000000877869077</v>
      </c>
      <c r="K528" s="324">
        <f t="shared" si="33"/>
        <v>4574743.554399765</v>
      </c>
      <c r="L528" s="335">
        <f t="shared" si="34"/>
        <v>61.795199999999994</v>
      </c>
      <c r="M528" s="335">
        <f t="shared" si="35"/>
        <v>4574.743554399765</v>
      </c>
    </row>
    <row r="529" spans="2:13" ht="11.25" customHeight="1" outlineLevel="6">
      <c r="B529" s="326" t="s">
        <v>184</v>
      </c>
      <c r="C529" s="327">
        <v>959614.07</v>
      </c>
      <c r="D529" s="327">
        <v>1244533.49</v>
      </c>
      <c r="E529" s="327">
        <v>87237.65</v>
      </c>
      <c r="F529" s="328">
        <v>15450</v>
      </c>
      <c r="G529" s="327">
        <v>284919.42</v>
      </c>
      <c r="H529" s="329">
        <v>22.89</v>
      </c>
      <c r="J529" s="327">
        <f t="shared" si="32"/>
        <v>0.10000000917035332</v>
      </c>
      <c r="K529" s="327">
        <f t="shared" si="33"/>
        <v>1131394.072386106</v>
      </c>
      <c r="L529" s="327">
        <f t="shared" si="34"/>
        <v>15.45</v>
      </c>
      <c r="M529" s="327">
        <f t="shared" si="35"/>
        <v>1131.394072386106</v>
      </c>
    </row>
    <row r="530" spans="2:13" ht="11.25" customHeight="1" outlineLevel="6">
      <c r="B530" s="326" t="s">
        <v>314</v>
      </c>
      <c r="C530" s="327">
        <v>883187.72</v>
      </c>
      <c r="D530" s="327">
        <v>976580.36</v>
      </c>
      <c r="E530" s="327">
        <v>80289.8</v>
      </c>
      <c r="F530" s="328">
        <v>12672</v>
      </c>
      <c r="G530" s="327">
        <v>93392.64</v>
      </c>
      <c r="H530" s="329">
        <v>9.56</v>
      </c>
      <c r="J530" s="327">
        <f t="shared" si="32"/>
        <v>0.10000000996390676</v>
      </c>
      <c r="K530" s="327">
        <f t="shared" si="33"/>
        <v>887800.3192309459</v>
      </c>
      <c r="L530" s="327">
        <f t="shared" si="34"/>
        <v>12.672</v>
      </c>
      <c r="M530" s="327">
        <f t="shared" si="35"/>
        <v>887.8003192309459</v>
      </c>
    </row>
    <row r="531" spans="2:13" ht="11.25" customHeight="1" outlineLevel="6">
      <c r="B531" s="326" t="s">
        <v>103</v>
      </c>
      <c r="C531" s="327">
        <v>1626281.79</v>
      </c>
      <c r="D531" s="327">
        <v>2123215.86</v>
      </c>
      <c r="E531" s="327">
        <v>147843.81</v>
      </c>
      <c r="F531" s="328">
        <v>25231.2</v>
      </c>
      <c r="G531" s="327">
        <v>496934.07</v>
      </c>
      <c r="H531" s="329">
        <v>23.4</v>
      </c>
      <c r="J531" s="327">
        <f t="shared" si="32"/>
        <v>0.1000000081166746</v>
      </c>
      <c r="K531" s="327">
        <f t="shared" si="33"/>
        <v>1930196.222121114</v>
      </c>
      <c r="L531" s="327">
        <f t="shared" si="34"/>
        <v>25.2312</v>
      </c>
      <c r="M531" s="327">
        <f t="shared" si="35"/>
        <v>1930.1962221211138</v>
      </c>
    </row>
    <row r="532" spans="2:13" ht="11.25" customHeight="1" outlineLevel="6">
      <c r="B532" s="326" t="s">
        <v>299</v>
      </c>
      <c r="C532" s="327">
        <v>79032.54</v>
      </c>
      <c r="D532" s="327">
        <v>88397.04</v>
      </c>
      <c r="E532" s="327">
        <v>7184.78</v>
      </c>
      <c r="F532" s="328">
        <v>1050</v>
      </c>
      <c r="G532" s="327">
        <v>9364.5</v>
      </c>
      <c r="H532" s="329">
        <v>10.59</v>
      </c>
      <c r="J532" s="327">
        <f t="shared" si="32"/>
        <v>0.10000005567327361</v>
      </c>
      <c r="K532" s="327">
        <f t="shared" si="33"/>
        <v>80360.94138731211</v>
      </c>
      <c r="L532" s="327">
        <f t="shared" si="34"/>
        <v>1.05</v>
      </c>
      <c r="M532" s="327">
        <f t="shared" si="35"/>
        <v>80.36094138731211</v>
      </c>
    </row>
    <row r="533" spans="2:13" ht="11.25" customHeight="1" outlineLevel="6">
      <c r="B533" s="326" t="s">
        <v>109</v>
      </c>
      <c r="C533" s="327">
        <v>461593.44</v>
      </c>
      <c r="D533" s="327">
        <v>599491.2</v>
      </c>
      <c r="E533" s="327">
        <v>41963.04</v>
      </c>
      <c r="F533" s="328">
        <v>7392</v>
      </c>
      <c r="G533" s="327">
        <v>137897.76</v>
      </c>
      <c r="H533" s="329">
        <v>23</v>
      </c>
      <c r="J533" s="327">
        <f t="shared" si="32"/>
        <v>0.09999999999999999</v>
      </c>
      <c r="K533" s="327">
        <f t="shared" si="33"/>
        <v>544991.9999999999</v>
      </c>
      <c r="L533" s="327">
        <f t="shared" si="34"/>
        <v>7.392</v>
      </c>
      <c r="M533" s="327">
        <f t="shared" si="35"/>
        <v>544.9919999999998</v>
      </c>
    </row>
    <row r="534" spans="2:13" ht="11.25" customHeight="1" outlineLevel="5">
      <c r="B534" s="338" t="s">
        <v>144</v>
      </c>
      <c r="C534" s="324">
        <v>13464</v>
      </c>
      <c r="D534" s="324">
        <v>13464</v>
      </c>
      <c r="E534" s="324">
        <v>1224</v>
      </c>
      <c r="F534" s="342">
        <v>132</v>
      </c>
      <c r="G534" s="330"/>
      <c r="H534" s="330"/>
      <c r="J534" s="324">
        <f t="shared" si="32"/>
        <v>0.1</v>
      </c>
      <c r="K534" s="324">
        <f t="shared" si="33"/>
        <v>12239.999999999998</v>
      </c>
      <c r="L534" s="339">
        <f t="shared" si="34"/>
        <v>0.132</v>
      </c>
      <c r="M534" s="339">
        <f t="shared" si="35"/>
        <v>12.239999999999998</v>
      </c>
    </row>
    <row r="535" spans="2:13" ht="11.25" customHeight="1" outlineLevel="6">
      <c r="B535" s="326" t="s">
        <v>249</v>
      </c>
      <c r="C535" s="327">
        <v>13464</v>
      </c>
      <c r="D535" s="327">
        <v>13464</v>
      </c>
      <c r="E535" s="327">
        <v>1224</v>
      </c>
      <c r="F535" s="332">
        <v>132</v>
      </c>
      <c r="G535" s="331"/>
      <c r="H535" s="331"/>
      <c r="J535" s="327">
        <f t="shared" si="32"/>
        <v>0.1</v>
      </c>
      <c r="K535" s="327">
        <f t="shared" si="33"/>
        <v>12239.999999999998</v>
      </c>
      <c r="L535" s="327">
        <f t="shared" si="34"/>
        <v>0.132</v>
      </c>
      <c r="M535" s="327">
        <f t="shared" si="35"/>
        <v>12.239999999999998</v>
      </c>
    </row>
    <row r="536" spans="10:13" ht="4.5" customHeight="1" outlineLevel="4">
      <c r="J536" s="315" t="e">
        <f t="shared" si="32"/>
        <v>#DIV/0!</v>
      </c>
      <c r="K536" s="315" t="e">
        <f t="shared" si="33"/>
        <v>#DIV/0!</v>
      </c>
      <c r="L536" s="315">
        <f t="shared" si="34"/>
        <v>0</v>
      </c>
      <c r="M536" s="315" t="e">
        <f t="shared" si="35"/>
        <v>#DIV/0!</v>
      </c>
    </row>
    <row r="537" spans="2:13" ht="11.25" customHeight="1" outlineLevel="4">
      <c r="B537" s="322" t="s">
        <v>58</v>
      </c>
      <c r="C537" s="317">
        <v>964383.12</v>
      </c>
      <c r="D537" s="317">
        <v>1284915.93</v>
      </c>
      <c r="E537" s="317">
        <v>87671.2</v>
      </c>
      <c r="F537" s="318">
        <v>15250.8</v>
      </c>
      <c r="G537" s="317">
        <v>320532.81</v>
      </c>
      <c r="H537" s="340">
        <v>24.95</v>
      </c>
      <c r="J537" s="317">
        <f t="shared" si="32"/>
        <v>0.10000000912500424</v>
      </c>
      <c r="K537" s="317">
        <f t="shared" si="33"/>
        <v>1168105.3812191214</v>
      </c>
      <c r="L537" s="317">
        <f>F537/$J$1-L540</f>
        <v>0.261000000000001</v>
      </c>
      <c r="M537" s="317">
        <f>K537/$J$1-M540</f>
        <v>17.539769124376562</v>
      </c>
    </row>
    <row r="538" spans="2:13" ht="11.25" customHeight="1" outlineLevel="5">
      <c r="B538" s="348" t="s">
        <v>181</v>
      </c>
      <c r="C538" s="324">
        <v>19293.75</v>
      </c>
      <c r="D538" s="324">
        <v>19293.75</v>
      </c>
      <c r="E538" s="324">
        <v>1753.98</v>
      </c>
      <c r="F538" s="342">
        <v>261</v>
      </c>
      <c r="G538" s="330"/>
      <c r="H538" s="330"/>
      <c r="J538" s="324">
        <f t="shared" si="32"/>
        <v>0.1000001710398711</v>
      </c>
      <c r="K538" s="324">
        <f t="shared" si="33"/>
        <v>17539.77</v>
      </c>
      <c r="L538" s="350">
        <f t="shared" si="34"/>
        <v>0.261</v>
      </c>
      <c r="M538" s="324">
        <f t="shared" si="35"/>
        <v>17.53977</v>
      </c>
    </row>
    <row r="539" spans="2:13" ht="11.25" customHeight="1" outlineLevel="6">
      <c r="B539" s="326" t="s">
        <v>245</v>
      </c>
      <c r="C539" s="327">
        <v>19293.75</v>
      </c>
      <c r="D539" s="327">
        <v>19293.75</v>
      </c>
      <c r="E539" s="327">
        <v>1753.98</v>
      </c>
      <c r="F539" s="332">
        <v>261</v>
      </c>
      <c r="G539" s="331"/>
      <c r="H539" s="331"/>
      <c r="J539" s="327">
        <f t="shared" si="32"/>
        <v>0.1000001710398711</v>
      </c>
      <c r="K539" s="327">
        <f t="shared" si="33"/>
        <v>17539.77</v>
      </c>
      <c r="L539" s="327">
        <f t="shared" si="34"/>
        <v>0.261</v>
      </c>
      <c r="M539" s="327">
        <f t="shared" si="35"/>
        <v>17.53977</v>
      </c>
    </row>
    <row r="540" spans="2:13" ht="11.25" customHeight="1" outlineLevel="5">
      <c r="B540" s="334" t="s">
        <v>143</v>
      </c>
      <c r="C540" s="324">
        <v>945089.37</v>
      </c>
      <c r="D540" s="324">
        <v>1265622.18</v>
      </c>
      <c r="E540" s="324">
        <v>85917.22</v>
      </c>
      <c r="F540" s="325">
        <v>14989.8</v>
      </c>
      <c r="G540" s="324">
        <v>320532.81</v>
      </c>
      <c r="H540" s="341">
        <v>25.33</v>
      </c>
      <c r="J540" s="324">
        <f t="shared" si="32"/>
        <v>0.10000000581955548</v>
      </c>
      <c r="K540" s="324">
        <f t="shared" si="33"/>
        <v>1150565.6120947448</v>
      </c>
      <c r="L540" s="335">
        <f t="shared" si="34"/>
        <v>14.989799999999999</v>
      </c>
      <c r="M540" s="335">
        <f t="shared" si="35"/>
        <v>1150.565612094745</v>
      </c>
    </row>
    <row r="541" spans="2:13" ht="11.25" customHeight="1" outlineLevel="6">
      <c r="B541" s="326" t="s">
        <v>103</v>
      </c>
      <c r="C541" s="327">
        <v>945089.37</v>
      </c>
      <c r="D541" s="327">
        <v>1265622.18</v>
      </c>
      <c r="E541" s="327">
        <v>85917.22</v>
      </c>
      <c r="F541" s="328">
        <v>14989.8</v>
      </c>
      <c r="G541" s="327">
        <v>320532.81</v>
      </c>
      <c r="H541" s="329">
        <v>25.33</v>
      </c>
      <c r="J541" s="327">
        <f t="shared" si="32"/>
        <v>0.10000000581955548</v>
      </c>
      <c r="K541" s="327">
        <f t="shared" si="33"/>
        <v>1150565.6120947448</v>
      </c>
      <c r="L541" s="327">
        <f t="shared" si="34"/>
        <v>14.989799999999999</v>
      </c>
      <c r="M541" s="327">
        <f t="shared" si="35"/>
        <v>1150.565612094745</v>
      </c>
    </row>
    <row r="542" spans="10:13" ht="4.5" customHeight="1" outlineLevel="4">
      <c r="J542" s="315" t="e">
        <f t="shared" si="32"/>
        <v>#DIV/0!</v>
      </c>
      <c r="K542" s="315" t="e">
        <f t="shared" si="33"/>
        <v>#DIV/0!</v>
      </c>
      <c r="L542" s="315">
        <f t="shared" si="34"/>
        <v>0</v>
      </c>
      <c r="M542" s="315" t="e">
        <f t="shared" si="35"/>
        <v>#DIV/0!</v>
      </c>
    </row>
    <row r="543" spans="2:13" ht="11.25" customHeight="1" outlineLevel="4">
      <c r="B543" s="322" t="s">
        <v>55</v>
      </c>
      <c r="C543" s="317">
        <v>7868097.16</v>
      </c>
      <c r="D543" s="317">
        <v>9676244.34</v>
      </c>
      <c r="E543" s="317">
        <v>715282.36</v>
      </c>
      <c r="F543" s="318">
        <v>114296.8</v>
      </c>
      <c r="G543" s="317">
        <v>1808147.18</v>
      </c>
      <c r="H543" s="340">
        <v>18.69</v>
      </c>
      <c r="J543" s="317">
        <f t="shared" si="32"/>
        <v>0.10000012302848943</v>
      </c>
      <c r="K543" s="317">
        <f t="shared" si="33"/>
        <v>8796584.77979042</v>
      </c>
      <c r="L543" s="317">
        <f>F543/$J$1-L544</f>
        <v>1.978200000000001</v>
      </c>
      <c r="M543" s="317">
        <f>K543/$J$1-M544</f>
        <v>186.67974680225598</v>
      </c>
    </row>
    <row r="544" spans="2:13" ht="11.25" customHeight="1" outlineLevel="5">
      <c r="B544" s="334" t="s">
        <v>143</v>
      </c>
      <c r="C544" s="324">
        <v>7708065.4</v>
      </c>
      <c r="D544" s="324">
        <v>9470896.62</v>
      </c>
      <c r="E544" s="324">
        <v>700734.02</v>
      </c>
      <c r="F544" s="325">
        <v>112318.6</v>
      </c>
      <c r="G544" s="324">
        <v>1762831.22</v>
      </c>
      <c r="H544" s="341">
        <v>18.61</v>
      </c>
      <c r="J544" s="324">
        <f t="shared" si="32"/>
        <v>0.10000012586817322</v>
      </c>
      <c r="K544" s="324">
        <f t="shared" si="33"/>
        <v>8609905.032988165</v>
      </c>
      <c r="L544" s="335">
        <f t="shared" si="34"/>
        <v>112.3186</v>
      </c>
      <c r="M544" s="335">
        <f t="shared" si="35"/>
        <v>8609.905032988165</v>
      </c>
    </row>
    <row r="545" spans="2:13" ht="11.25" customHeight="1" outlineLevel="6">
      <c r="B545" s="326" t="s">
        <v>269</v>
      </c>
      <c r="C545" s="327">
        <v>1967536.77</v>
      </c>
      <c r="D545" s="327">
        <v>2565227.8</v>
      </c>
      <c r="E545" s="327">
        <v>178866.99</v>
      </c>
      <c r="F545" s="328">
        <v>31726.8</v>
      </c>
      <c r="G545" s="327">
        <v>597691.03</v>
      </c>
      <c r="H545" s="329">
        <v>23.3</v>
      </c>
      <c r="J545" s="327">
        <f t="shared" si="32"/>
        <v>0.10000000670889625</v>
      </c>
      <c r="K545" s="327">
        <f t="shared" si="33"/>
        <v>2332025.2585042585</v>
      </c>
      <c r="L545" s="327">
        <f t="shared" si="34"/>
        <v>31.7268</v>
      </c>
      <c r="M545" s="327">
        <f t="shared" si="35"/>
        <v>2332.0252585042585</v>
      </c>
    </row>
    <row r="546" spans="2:13" ht="11.25" customHeight="1" outlineLevel="6">
      <c r="B546" s="326" t="s">
        <v>106</v>
      </c>
      <c r="C546" s="327">
        <v>48743.88</v>
      </c>
      <c r="D546" s="327">
        <v>56720.98</v>
      </c>
      <c r="E546" s="327">
        <v>4431.27</v>
      </c>
      <c r="F546" s="332">
        <v>610.2</v>
      </c>
      <c r="G546" s="327">
        <v>7977.1</v>
      </c>
      <c r="H546" s="329">
        <v>14.06</v>
      </c>
      <c r="J546" s="327">
        <f t="shared" si="32"/>
        <v>0.10000020310245775</v>
      </c>
      <c r="K546" s="327">
        <f t="shared" si="33"/>
        <v>51564.51775192701</v>
      </c>
      <c r="L546" s="327">
        <f t="shared" si="34"/>
        <v>0.6102000000000001</v>
      </c>
      <c r="M546" s="327">
        <f t="shared" si="35"/>
        <v>51.564517751927006</v>
      </c>
    </row>
    <row r="547" spans="2:13" ht="11.25" customHeight="1" outlineLevel="6">
      <c r="B547" s="326" t="s">
        <v>100</v>
      </c>
      <c r="C547" s="327">
        <v>1221961.09</v>
      </c>
      <c r="D547" s="327">
        <v>1520873.99</v>
      </c>
      <c r="E547" s="327">
        <v>111088.17</v>
      </c>
      <c r="F547" s="328">
        <v>16691.2</v>
      </c>
      <c r="G547" s="327">
        <v>298912.9</v>
      </c>
      <c r="H547" s="329">
        <v>19.65</v>
      </c>
      <c r="J547" s="327">
        <f t="shared" si="32"/>
        <v>0.10000079036943306</v>
      </c>
      <c r="K547" s="327">
        <f t="shared" si="33"/>
        <v>1382611.724750868</v>
      </c>
      <c r="L547" s="327">
        <f t="shared" si="34"/>
        <v>16.691200000000002</v>
      </c>
      <c r="M547" s="327">
        <f t="shared" si="35"/>
        <v>1382.611724750868</v>
      </c>
    </row>
    <row r="548" spans="2:13" ht="11.25" customHeight="1" outlineLevel="6">
      <c r="B548" s="326" t="s">
        <v>347</v>
      </c>
      <c r="C548" s="327">
        <v>15501.15</v>
      </c>
      <c r="D548" s="327">
        <v>16567.31</v>
      </c>
      <c r="E548" s="327">
        <v>1409.19</v>
      </c>
      <c r="F548" s="332">
        <v>180</v>
      </c>
      <c r="G548" s="327">
        <v>1066.16</v>
      </c>
      <c r="H548" s="329">
        <v>6.44</v>
      </c>
      <c r="J548" s="327">
        <f t="shared" si="32"/>
        <v>0.09999957422530295</v>
      </c>
      <c r="K548" s="327">
        <f t="shared" si="33"/>
        <v>15061.196738796798</v>
      </c>
      <c r="L548" s="327">
        <f t="shared" si="34"/>
        <v>0.18</v>
      </c>
      <c r="M548" s="327">
        <f t="shared" si="35"/>
        <v>15.061196738796799</v>
      </c>
    </row>
    <row r="549" spans="2:13" ht="11.25" customHeight="1" outlineLevel="6">
      <c r="B549" s="326" t="s">
        <v>314</v>
      </c>
      <c r="C549" s="327">
        <v>883187.71</v>
      </c>
      <c r="D549" s="327">
        <v>976580.35</v>
      </c>
      <c r="E549" s="327">
        <v>80289.79</v>
      </c>
      <c r="F549" s="328">
        <v>12672</v>
      </c>
      <c r="G549" s="327">
        <v>93392.64</v>
      </c>
      <c r="H549" s="329">
        <v>9.56</v>
      </c>
      <c r="J549" s="327">
        <f t="shared" si="32"/>
        <v>0.09999999750902332</v>
      </c>
      <c r="K549" s="327">
        <f t="shared" si="33"/>
        <v>887800.3201922635</v>
      </c>
      <c r="L549" s="327">
        <f t="shared" si="34"/>
        <v>12.672</v>
      </c>
      <c r="M549" s="327">
        <f t="shared" si="35"/>
        <v>887.8003201922635</v>
      </c>
    </row>
    <row r="550" spans="2:13" ht="11.25" customHeight="1" outlineLevel="6">
      <c r="B550" s="326" t="s">
        <v>116</v>
      </c>
      <c r="C550" s="327">
        <v>112273.92</v>
      </c>
      <c r="D550" s="327">
        <v>112273.92</v>
      </c>
      <c r="E550" s="327">
        <v>10206.72</v>
      </c>
      <c r="F550" s="328">
        <v>1254</v>
      </c>
      <c r="G550" s="331"/>
      <c r="H550" s="331"/>
      <c r="J550" s="327">
        <f t="shared" si="32"/>
        <v>0.09999999999999999</v>
      </c>
      <c r="K550" s="327">
        <f t="shared" si="33"/>
        <v>102067.2</v>
      </c>
      <c r="L550" s="327">
        <f t="shared" si="34"/>
        <v>1.254</v>
      </c>
      <c r="M550" s="327">
        <f t="shared" si="35"/>
        <v>102.0672</v>
      </c>
    </row>
    <row r="551" spans="2:13" ht="11.25" customHeight="1" outlineLevel="6">
      <c r="B551" s="326" t="s">
        <v>103</v>
      </c>
      <c r="C551" s="327">
        <v>1438142.1</v>
      </c>
      <c r="D551" s="327">
        <v>1988954.88</v>
      </c>
      <c r="E551" s="327">
        <v>130740.2</v>
      </c>
      <c r="F551" s="328">
        <v>23710.2</v>
      </c>
      <c r="G551" s="327">
        <v>550812.78</v>
      </c>
      <c r="H551" s="329">
        <v>27.69</v>
      </c>
      <c r="J551" s="327">
        <f t="shared" si="32"/>
        <v>0.10000000764875742</v>
      </c>
      <c r="K551" s="327">
        <f t="shared" si="33"/>
        <v>1808140.787427245</v>
      </c>
      <c r="L551" s="327">
        <f t="shared" si="34"/>
        <v>23.7102</v>
      </c>
      <c r="M551" s="327">
        <f t="shared" si="35"/>
        <v>1808.140787427245</v>
      </c>
    </row>
    <row r="552" spans="2:13" ht="11.25" customHeight="1" outlineLevel="6">
      <c r="B552" s="326" t="s">
        <v>105</v>
      </c>
      <c r="C552" s="327">
        <v>754078.37</v>
      </c>
      <c r="D552" s="327">
        <v>859291.82</v>
      </c>
      <c r="E552" s="327">
        <v>68552.57</v>
      </c>
      <c r="F552" s="328">
        <v>10297.2</v>
      </c>
      <c r="G552" s="327">
        <v>105213.45</v>
      </c>
      <c r="H552" s="329">
        <v>12.24</v>
      </c>
      <c r="J552" s="327">
        <f t="shared" si="32"/>
        <v>0.09999998541265698</v>
      </c>
      <c r="K552" s="327">
        <f t="shared" si="33"/>
        <v>781174.392177508</v>
      </c>
      <c r="L552" s="327">
        <f t="shared" si="34"/>
        <v>10.2972</v>
      </c>
      <c r="M552" s="327">
        <f t="shared" si="35"/>
        <v>781.174392177508</v>
      </c>
    </row>
    <row r="553" spans="2:13" ht="11.25" customHeight="1" outlineLevel="6">
      <c r="B553" s="326" t="s">
        <v>299</v>
      </c>
      <c r="C553" s="327">
        <v>416616.24</v>
      </c>
      <c r="D553" s="327">
        <v>446459.16</v>
      </c>
      <c r="E553" s="327">
        <v>37874.17</v>
      </c>
      <c r="F553" s="328">
        <v>5332.8</v>
      </c>
      <c r="G553" s="327">
        <v>29842.92</v>
      </c>
      <c r="H553" s="329">
        <v>6.68</v>
      </c>
      <c r="J553" s="327">
        <f t="shared" si="32"/>
        <v>0.09999990230818562</v>
      </c>
      <c r="K553" s="327">
        <f t="shared" si="33"/>
        <v>405871.99968215637</v>
      </c>
      <c r="L553" s="327">
        <f t="shared" si="34"/>
        <v>5.3328</v>
      </c>
      <c r="M553" s="327">
        <f t="shared" si="35"/>
        <v>405.87199968215634</v>
      </c>
    </row>
    <row r="554" spans="2:13" ht="11.25" customHeight="1" outlineLevel="6">
      <c r="B554" s="326" t="s">
        <v>109</v>
      </c>
      <c r="C554" s="327">
        <v>260842.56</v>
      </c>
      <c r="D554" s="327">
        <v>338764.8</v>
      </c>
      <c r="E554" s="327">
        <v>23712.96</v>
      </c>
      <c r="F554" s="328">
        <v>4224</v>
      </c>
      <c r="G554" s="327">
        <v>77922.24</v>
      </c>
      <c r="H554" s="329">
        <v>23</v>
      </c>
      <c r="J554" s="327">
        <f t="shared" si="32"/>
        <v>0.09999999999999999</v>
      </c>
      <c r="K554" s="327">
        <f t="shared" si="33"/>
        <v>307967.99999999994</v>
      </c>
      <c r="L554" s="327">
        <f t="shared" si="34"/>
        <v>4.224</v>
      </c>
      <c r="M554" s="327">
        <f t="shared" si="35"/>
        <v>307.96799999999996</v>
      </c>
    </row>
    <row r="555" spans="2:13" ht="11.25" customHeight="1" outlineLevel="6">
      <c r="B555" s="326" t="s">
        <v>255</v>
      </c>
      <c r="C555" s="327">
        <v>589181.61</v>
      </c>
      <c r="D555" s="327">
        <v>589181.61</v>
      </c>
      <c r="E555" s="327">
        <v>53561.99</v>
      </c>
      <c r="F555" s="328">
        <v>5620.2</v>
      </c>
      <c r="G555" s="331"/>
      <c r="H555" s="331"/>
      <c r="J555" s="327">
        <f t="shared" si="32"/>
        <v>0.1000000522759043</v>
      </c>
      <c r="K555" s="327">
        <f t="shared" si="33"/>
        <v>535619.62</v>
      </c>
      <c r="L555" s="327">
        <f t="shared" si="34"/>
        <v>5.6202</v>
      </c>
      <c r="M555" s="327">
        <f t="shared" si="35"/>
        <v>535.6196199999999</v>
      </c>
    </row>
    <row r="556" spans="2:13" ht="11.25" customHeight="1" outlineLevel="5">
      <c r="B556" s="338" t="s">
        <v>144</v>
      </c>
      <c r="C556" s="324">
        <v>160031.76</v>
      </c>
      <c r="D556" s="324">
        <v>205347.72</v>
      </c>
      <c r="E556" s="324">
        <v>14548.34</v>
      </c>
      <c r="F556" s="325">
        <v>1978.2</v>
      </c>
      <c r="G556" s="324">
        <v>45315.96</v>
      </c>
      <c r="H556" s="341">
        <v>22.07</v>
      </c>
      <c r="J556" s="324">
        <f t="shared" si="32"/>
        <v>0.099999986252729</v>
      </c>
      <c r="K556" s="324">
        <f t="shared" si="33"/>
        <v>186679.74778757917</v>
      </c>
      <c r="L556" s="339">
        <f t="shared" si="34"/>
        <v>1.9782</v>
      </c>
      <c r="M556" s="339">
        <f t="shared" si="35"/>
        <v>186.67974778757917</v>
      </c>
    </row>
    <row r="557" spans="2:13" ht="11.25" customHeight="1" outlineLevel="6">
      <c r="B557" s="326" t="s">
        <v>166</v>
      </c>
      <c r="C557" s="327">
        <v>37600.2</v>
      </c>
      <c r="D557" s="327">
        <v>44226</v>
      </c>
      <c r="E557" s="327">
        <v>3418.2</v>
      </c>
      <c r="F557" s="332">
        <v>324</v>
      </c>
      <c r="G557" s="327">
        <v>6625.8</v>
      </c>
      <c r="H557" s="329">
        <v>14.98</v>
      </c>
      <c r="J557" s="327">
        <f t="shared" si="32"/>
        <v>0.09999999999999999</v>
      </c>
      <c r="K557" s="327">
        <f t="shared" si="33"/>
        <v>40205.454545454544</v>
      </c>
      <c r="L557" s="327">
        <f t="shared" si="34"/>
        <v>0.324</v>
      </c>
      <c r="M557" s="327">
        <f t="shared" si="35"/>
        <v>40.20545454545454</v>
      </c>
    </row>
    <row r="558" spans="2:13" ht="11.25" customHeight="1" outlineLevel="6">
      <c r="B558" s="326" t="s">
        <v>259</v>
      </c>
      <c r="C558" s="327">
        <v>122431.56</v>
      </c>
      <c r="D558" s="327">
        <v>161121.72</v>
      </c>
      <c r="E558" s="327">
        <v>11130.14</v>
      </c>
      <c r="F558" s="328">
        <v>1654.2</v>
      </c>
      <c r="G558" s="327">
        <v>38690.16</v>
      </c>
      <c r="H558" s="329">
        <v>24.01</v>
      </c>
      <c r="J558" s="327">
        <f t="shared" si="32"/>
        <v>0.09999998203077733</v>
      </c>
      <c r="K558" s="327">
        <f t="shared" si="33"/>
        <v>146474.29330184474</v>
      </c>
      <c r="L558" s="327">
        <f t="shared" si="34"/>
        <v>1.6542000000000001</v>
      </c>
      <c r="M558" s="327">
        <f t="shared" si="35"/>
        <v>146.47429330184474</v>
      </c>
    </row>
    <row r="559" spans="10:13" ht="4.5" customHeight="1" outlineLevel="4">
      <c r="J559" s="315" t="e">
        <f t="shared" si="32"/>
        <v>#DIV/0!</v>
      </c>
      <c r="K559" s="315" t="e">
        <f t="shared" si="33"/>
        <v>#DIV/0!</v>
      </c>
      <c r="L559" s="315">
        <f t="shared" si="34"/>
        <v>0</v>
      </c>
      <c r="M559" s="315" t="e">
        <f t="shared" si="35"/>
        <v>#DIV/0!</v>
      </c>
    </row>
    <row r="560" spans="2:13" ht="11.25" customHeight="1" outlineLevel="4">
      <c r="B560" s="322" t="s">
        <v>50</v>
      </c>
      <c r="C560" s="317">
        <v>2395194.82</v>
      </c>
      <c r="D560" s="317">
        <v>3171488.43</v>
      </c>
      <c r="E560" s="317">
        <v>217745.01</v>
      </c>
      <c r="F560" s="318">
        <v>36625.8</v>
      </c>
      <c r="G560" s="317">
        <v>776293.61</v>
      </c>
      <c r="H560" s="340">
        <v>24.48</v>
      </c>
      <c r="J560" s="317">
        <f t="shared" si="32"/>
        <v>0.10000001331833226</v>
      </c>
      <c r="K560" s="317">
        <f t="shared" si="33"/>
        <v>2883171.2650917885</v>
      </c>
      <c r="L560" s="317">
        <f>F560/$J$1-L563</f>
        <v>0.5280000000000058</v>
      </c>
      <c r="M560" s="317">
        <f>K560/$J$1-M563</f>
        <v>40.228800016235255</v>
      </c>
    </row>
    <row r="561" spans="2:13" ht="11.25" customHeight="1" outlineLevel="5">
      <c r="B561" s="347" t="s">
        <v>180</v>
      </c>
      <c r="C561" s="324">
        <v>34518</v>
      </c>
      <c r="D561" s="324">
        <v>44251.68</v>
      </c>
      <c r="E561" s="324">
        <v>3138</v>
      </c>
      <c r="F561" s="342">
        <v>528</v>
      </c>
      <c r="G561" s="324">
        <v>9733.68</v>
      </c>
      <c r="H561" s="341">
        <v>22</v>
      </c>
      <c r="J561" s="324">
        <f t="shared" si="32"/>
        <v>0.1</v>
      </c>
      <c r="K561" s="324">
        <f t="shared" si="33"/>
        <v>40228.799999999996</v>
      </c>
      <c r="L561" s="349">
        <f t="shared" si="34"/>
        <v>0.528</v>
      </c>
      <c r="M561" s="349">
        <f t="shared" si="35"/>
        <v>40.22879999999999</v>
      </c>
    </row>
    <row r="562" spans="2:13" ht="11.25" customHeight="1" outlineLevel="6">
      <c r="B562" s="326" t="s">
        <v>348</v>
      </c>
      <c r="C562" s="327">
        <v>34518</v>
      </c>
      <c r="D562" s="327">
        <v>44251.68</v>
      </c>
      <c r="E562" s="327">
        <v>3138</v>
      </c>
      <c r="F562" s="332">
        <v>528</v>
      </c>
      <c r="G562" s="327">
        <v>9733.68</v>
      </c>
      <c r="H562" s="329">
        <v>22</v>
      </c>
      <c r="J562" s="327">
        <f t="shared" si="32"/>
        <v>0.1</v>
      </c>
      <c r="K562" s="327">
        <f t="shared" si="33"/>
        <v>40228.799999999996</v>
      </c>
      <c r="L562" s="327">
        <f t="shared" si="34"/>
        <v>0.528</v>
      </c>
      <c r="M562" s="327">
        <f t="shared" si="35"/>
        <v>40.22879999999999</v>
      </c>
    </row>
    <row r="563" spans="2:13" ht="11.25" customHeight="1" outlineLevel="5">
      <c r="B563" s="334" t="s">
        <v>143</v>
      </c>
      <c r="C563" s="324">
        <v>2360676.82</v>
      </c>
      <c r="D563" s="324">
        <v>3127236.75</v>
      </c>
      <c r="E563" s="324">
        <v>214607.01</v>
      </c>
      <c r="F563" s="325">
        <v>36097.8</v>
      </c>
      <c r="G563" s="324">
        <v>766559.93</v>
      </c>
      <c r="H563" s="341">
        <v>24.51</v>
      </c>
      <c r="J563" s="324">
        <f t="shared" si="32"/>
        <v>0.10000001351307396</v>
      </c>
      <c r="K563" s="324">
        <f t="shared" si="33"/>
        <v>2842942.4650755534</v>
      </c>
      <c r="L563" s="335">
        <f t="shared" si="34"/>
        <v>36.0978</v>
      </c>
      <c r="M563" s="335">
        <f t="shared" si="35"/>
        <v>2842.942465075553</v>
      </c>
    </row>
    <row r="564" spans="2:13" ht="11.25" customHeight="1" outlineLevel="6">
      <c r="B564" s="326" t="s">
        <v>184</v>
      </c>
      <c r="C564" s="327">
        <v>1276772.62</v>
      </c>
      <c r="D564" s="327">
        <v>1659540.09</v>
      </c>
      <c r="E564" s="327">
        <v>116070.25</v>
      </c>
      <c r="F564" s="328">
        <v>18586.8</v>
      </c>
      <c r="G564" s="327">
        <v>382767.47</v>
      </c>
      <c r="H564" s="329">
        <v>23.06</v>
      </c>
      <c r="J564" s="327">
        <f t="shared" si="32"/>
        <v>0.10000001120011497</v>
      </c>
      <c r="K564" s="327">
        <f t="shared" si="33"/>
        <v>1508672.7937297195</v>
      </c>
      <c r="L564" s="327">
        <f t="shared" si="34"/>
        <v>18.5868</v>
      </c>
      <c r="M564" s="327">
        <f t="shared" si="35"/>
        <v>1508.6727937297194</v>
      </c>
    </row>
    <row r="565" spans="2:13" ht="11.25" customHeight="1" outlineLevel="6">
      <c r="B565" s="326" t="s">
        <v>103</v>
      </c>
      <c r="C565" s="327">
        <v>1083904.2</v>
      </c>
      <c r="D565" s="327">
        <v>1467696.66</v>
      </c>
      <c r="E565" s="327">
        <v>98536.76</v>
      </c>
      <c r="F565" s="328">
        <v>17511</v>
      </c>
      <c r="G565" s="327">
        <v>383792.46</v>
      </c>
      <c r="H565" s="329">
        <v>26.15</v>
      </c>
      <c r="J565" s="327">
        <f t="shared" si="32"/>
        <v>0.10000001623759762</v>
      </c>
      <c r="K565" s="327">
        <f t="shared" si="33"/>
        <v>1334269.6712133326</v>
      </c>
      <c r="L565" s="327">
        <f t="shared" si="34"/>
        <v>17.511</v>
      </c>
      <c r="M565" s="327">
        <f t="shared" si="35"/>
        <v>1334.2696712133325</v>
      </c>
    </row>
    <row r="566" spans="10:13" ht="4.5" customHeight="1" outlineLevel="4">
      <c r="J566" s="315" t="e">
        <f t="shared" si="32"/>
        <v>#DIV/0!</v>
      </c>
      <c r="K566" s="315" t="e">
        <f t="shared" si="33"/>
        <v>#DIV/0!</v>
      </c>
      <c r="L566" s="315">
        <f t="shared" si="34"/>
        <v>0</v>
      </c>
      <c r="M566" s="315" t="e">
        <f t="shared" si="35"/>
        <v>#DIV/0!</v>
      </c>
    </row>
    <row r="567" spans="2:13" ht="11.25" customHeight="1" outlineLevel="4">
      <c r="B567" s="322" t="s">
        <v>175</v>
      </c>
      <c r="C567" s="317">
        <v>623547.72</v>
      </c>
      <c r="D567" s="317">
        <v>822928.84</v>
      </c>
      <c r="E567" s="317">
        <v>56686.15</v>
      </c>
      <c r="F567" s="318">
        <v>9370.4</v>
      </c>
      <c r="G567" s="317">
        <v>199381.12</v>
      </c>
      <c r="H567" s="340">
        <v>24.23</v>
      </c>
      <c r="J567" s="317">
        <f t="shared" si="32"/>
        <v>0.09999998765130613</v>
      </c>
      <c r="K567" s="317">
        <f t="shared" si="33"/>
        <v>748117.1356711541</v>
      </c>
      <c r="L567" s="317">
        <f>F567/$J$1-L570</f>
        <v>1.1630000000000003</v>
      </c>
      <c r="M567" s="317">
        <f>K567/$J$1-M570</f>
        <v>101.86838167767814</v>
      </c>
    </row>
    <row r="568" spans="2:13" ht="11.25" customHeight="1" outlineLevel="5">
      <c r="B568" s="347" t="s">
        <v>180</v>
      </c>
      <c r="C568" s="324">
        <v>87402.3</v>
      </c>
      <c r="D568" s="324">
        <v>112055.2</v>
      </c>
      <c r="E568" s="324">
        <v>7945.65</v>
      </c>
      <c r="F568" s="325">
        <v>1163</v>
      </c>
      <c r="G568" s="324">
        <v>24652.9</v>
      </c>
      <c r="H568" s="341">
        <v>22</v>
      </c>
      <c r="J568" s="324">
        <f t="shared" si="32"/>
        <v>0.09999981121781498</v>
      </c>
      <c r="K568" s="324">
        <f t="shared" si="33"/>
        <v>101868.38111903233</v>
      </c>
      <c r="L568" s="349">
        <f t="shared" si="34"/>
        <v>1.163</v>
      </c>
      <c r="M568" s="349">
        <f t="shared" si="35"/>
        <v>101.86838111903234</v>
      </c>
    </row>
    <row r="569" spans="2:13" ht="11.25" customHeight="1" outlineLevel="6">
      <c r="B569" s="326" t="s">
        <v>342</v>
      </c>
      <c r="C569" s="327">
        <v>87402.3</v>
      </c>
      <c r="D569" s="327">
        <v>112055.2</v>
      </c>
      <c r="E569" s="327">
        <v>7945.65</v>
      </c>
      <c r="F569" s="328">
        <v>1163</v>
      </c>
      <c r="G569" s="327">
        <v>24652.9</v>
      </c>
      <c r="H569" s="329">
        <v>22</v>
      </c>
      <c r="J569" s="327">
        <f t="shared" si="32"/>
        <v>0.09999981121781498</v>
      </c>
      <c r="K569" s="327">
        <f t="shared" si="33"/>
        <v>101868.38111903233</v>
      </c>
      <c r="L569" s="327">
        <f t="shared" si="34"/>
        <v>1.163</v>
      </c>
      <c r="M569" s="327">
        <f t="shared" si="35"/>
        <v>101.86838111903234</v>
      </c>
    </row>
    <row r="570" spans="2:13" ht="11.25" customHeight="1" outlineLevel="5">
      <c r="B570" s="334" t="s">
        <v>143</v>
      </c>
      <c r="C570" s="324">
        <v>536145.42</v>
      </c>
      <c r="D570" s="324">
        <v>710873.64</v>
      </c>
      <c r="E570" s="324">
        <v>48740.5</v>
      </c>
      <c r="F570" s="325">
        <v>8207.4</v>
      </c>
      <c r="G570" s="324">
        <v>174728.22</v>
      </c>
      <c r="H570" s="341">
        <v>24.58</v>
      </c>
      <c r="J570" s="324">
        <f t="shared" si="32"/>
        <v>0.10000001641345761</v>
      </c>
      <c r="K570" s="324">
        <f t="shared" si="33"/>
        <v>646248.7539934759</v>
      </c>
      <c r="L570" s="335">
        <f t="shared" si="34"/>
        <v>8.2074</v>
      </c>
      <c r="M570" s="335">
        <f t="shared" si="35"/>
        <v>646.2487539934759</v>
      </c>
    </row>
    <row r="571" spans="2:13" ht="11.25" customHeight="1" outlineLevel="6">
      <c r="B571" s="326" t="s">
        <v>103</v>
      </c>
      <c r="C571" s="327">
        <v>536145.42</v>
      </c>
      <c r="D571" s="327">
        <v>710873.64</v>
      </c>
      <c r="E571" s="327">
        <v>48740.5</v>
      </c>
      <c r="F571" s="328">
        <v>8207.4</v>
      </c>
      <c r="G571" s="327">
        <v>174728.22</v>
      </c>
      <c r="H571" s="329">
        <v>24.58</v>
      </c>
      <c r="J571" s="327">
        <f t="shared" si="32"/>
        <v>0.10000001641345761</v>
      </c>
      <c r="K571" s="327">
        <f t="shared" si="33"/>
        <v>646248.7539934759</v>
      </c>
      <c r="L571" s="327">
        <f t="shared" si="34"/>
        <v>8.2074</v>
      </c>
      <c r="M571" s="327">
        <f t="shared" si="35"/>
        <v>646.2487539934759</v>
      </c>
    </row>
    <row r="572" spans="10:13" ht="4.5" customHeight="1" outlineLevel="4">
      <c r="J572" s="315" t="e">
        <f t="shared" si="32"/>
        <v>#DIV/0!</v>
      </c>
      <c r="K572" s="315" t="e">
        <f t="shared" si="33"/>
        <v>#DIV/0!</v>
      </c>
      <c r="L572" s="315">
        <f t="shared" si="34"/>
        <v>0</v>
      </c>
      <c r="M572" s="315" t="e">
        <f t="shared" si="35"/>
        <v>#DIV/0!</v>
      </c>
    </row>
    <row r="573" spans="2:13" ht="11.25" customHeight="1" outlineLevel="4">
      <c r="B573" s="322" t="s">
        <v>53</v>
      </c>
      <c r="C573" s="317">
        <v>3110958.08</v>
      </c>
      <c r="D573" s="317">
        <v>4065775.29</v>
      </c>
      <c r="E573" s="317">
        <v>282814.37</v>
      </c>
      <c r="F573" s="318">
        <v>48274.2</v>
      </c>
      <c r="G573" s="317">
        <v>954817.21</v>
      </c>
      <c r="H573" s="340">
        <v>23.48</v>
      </c>
      <c r="J573" s="317">
        <f t="shared" si="32"/>
        <v>0.09999999964641118</v>
      </c>
      <c r="K573" s="317">
        <f t="shared" si="33"/>
        <v>3696159.355733564</v>
      </c>
      <c r="L573" s="317">
        <f>F573/$J$1-L576</f>
        <v>17.868</v>
      </c>
      <c r="M573" s="317">
        <f>K573/$J$1-M576</f>
        <v>1444.1610715041297</v>
      </c>
    </row>
    <row r="574" spans="2:13" ht="11.25" customHeight="1" outlineLevel="5">
      <c r="B574" s="347" t="s">
        <v>180</v>
      </c>
      <c r="C574" s="324">
        <v>90064.56</v>
      </c>
      <c r="D574" s="324">
        <v>90064.56</v>
      </c>
      <c r="E574" s="324">
        <v>8187.68</v>
      </c>
      <c r="F574" s="342">
        <v>964.2</v>
      </c>
      <c r="G574" s="330"/>
      <c r="H574" s="330"/>
      <c r="J574" s="324">
        <f t="shared" si="32"/>
        <v>0.09999990229231988</v>
      </c>
      <c r="K574" s="324">
        <f t="shared" si="33"/>
        <v>81876.87999999999</v>
      </c>
      <c r="L574" s="349">
        <f t="shared" si="34"/>
        <v>0.9642000000000001</v>
      </c>
      <c r="M574" s="349">
        <f t="shared" si="35"/>
        <v>81.87687999999999</v>
      </c>
    </row>
    <row r="575" spans="2:13" ht="11.25" customHeight="1" outlineLevel="6">
      <c r="B575" s="326" t="s">
        <v>219</v>
      </c>
      <c r="C575" s="327">
        <v>90064.56</v>
      </c>
      <c r="D575" s="327">
        <v>90064.56</v>
      </c>
      <c r="E575" s="327">
        <v>8187.68</v>
      </c>
      <c r="F575" s="332">
        <v>964.2</v>
      </c>
      <c r="G575" s="331"/>
      <c r="H575" s="331"/>
      <c r="J575" s="327">
        <f t="shared" si="32"/>
        <v>0.09999990229231988</v>
      </c>
      <c r="K575" s="327">
        <f t="shared" si="33"/>
        <v>81876.87999999999</v>
      </c>
      <c r="L575" s="327">
        <f t="shared" si="34"/>
        <v>0.9642000000000001</v>
      </c>
      <c r="M575" s="327">
        <f t="shared" si="35"/>
        <v>81.87687999999999</v>
      </c>
    </row>
    <row r="576" spans="2:13" ht="11.25" customHeight="1" outlineLevel="5">
      <c r="B576" s="334" t="s">
        <v>143</v>
      </c>
      <c r="C576" s="324">
        <v>1867907.27</v>
      </c>
      <c r="D576" s="324">
        <v>2477198.11</v>
      </c>
      <c r="E576" s="324">
        <v>169809.75</v>
      </c>
      <c r="F576" s="325">
        <v>30406.2</v>
      </c>
      <c r="G576" s="324">
        <v>609290.84</v>
      </c>
      <c r="H576" s="341">
        <v>24.6</v>
      </c>
      <c r="J576" s="324">
        <f t="shared" si="32"/>
        <v>0.09999999882221135</v>
      </c>
      <c r="K576" s="324">
        <f t="shared" si="33"/>
        <v>2251998.2842294346</v>
      </c>
      <c r="L576" s="335">
        <f t="shared" si="34"/>
        <v>30.406200000000002</v>
      </c>
      <c r="M576" s="335">
        <f t="shared" si="35"/>
        <v>2251.9982842294344</v>
      </c>
    </row>
    <row r="577" spans="2:13" ht="11.25" customHeight="1" outlineLevel="6">
      <c r="B577" s="326" t="s">
        <v>184</v>
      </c>
      <c r="C577" s="327">
        <v>1075171.46</v>
      </c>
      <c r="D577" s="327">
        <v>1405044.67</v>
      </c>
      <c r="E577" s="327">
        <v>97742.87</v>
      </c>
      <c r="F577" s="328">
        <v>17771.4</v>
      </c>
      <c r="G577" s="327">
        <v>329873.21</v>
      </c>
      <c r="H577" s="329">
        <v>23.48</v>
      </c>
      <c r="J577" s="327">
        <f t="shared" si="32"/>
        <v>0.10000001125401908</v>
      </c>
      <c r="K577" s="327">
        <f t="shared" si="33"/>
        <v>1277313.3232955376</v>
      </c>
      <c r="L577" s="327">
        <f t="shared" si="34"/>
        <v>17.7714</v>
      </c>
      <c r="M577" s="327">
        <f t="shared" si="35"/>
        <v>1277.3133232955377</v>
      </c>
    </row>
    <row r="578" spans="2:13" ht="11.25" customHeight="1" outlineLevel="6">
      <c r="B578" s="326" t="s">
        <v>103</v>
      </c>
      <c r="C578" s="327">
        <v>792735.81</v>
      </c>
      <c r="D578" s="327">
        <v>1072153.44</v>
      </c>
      <c r="E578" s="327">
        <v>72066.88</v>
      </c>
      <c r="F578" s="328">
        <v>12634.8</v>
      </c>
      <c r="G578" s="327">
        <v>279417.63</v>
      </c>
      <c r="H578" s="329">
        <v>26.06</v>
      </c>
      <c r="J578" s="327">
        <f t="shared" si="32"/>
        <v>0.09999998196120374</v>
      </c>
      <c r="K578" s="327">
        <f t="shared" si="33"/>
        <v>974684.9614383121</v>
      </c>
      <c r="L578" s="327">
        <f t="shared" si="34"/>
        <v>12.634799999999998</v>
      </c>
      <c r="M578" s="327">
        <f t="shared" si="35"/>
        <v>974.684961438312</v>
      </c>
    </row>
    <row r="579" spans="2:13" ht="11.25" customHeight="1" outlineLevel="5">
      <c r="B579" s="338" t="s">
        <v>144</v>
      </c>
      <c r="C579" s="324">
        <v>1152986.25</v>
      </c>
      <c r="D579" s="324">
        <v>1498512.62</v>
      </c>
      <c r="E579" s="324">
        <v>104816.94</v>
      </c>
      <c r="F579" s="325">
        <v>16903.8</v>
      </c>
      <c r="G579" s="324">
        <v>345526.37</v>
      </c>
      <c r="H579" s="341">
        <v>23.06</v>
      </c>
      <c r="J579" s="324">
        <f t="shared" si="32"/>
        <v>0.10000000858639908</v>
      </c>
      <c r="K579" s="324">
        <f t="shared" si="33"/>
        <v>1362284.1893662587</v>
      </c>
      <c r="L579" s="339">
        <f t="shared" si="34"/>
        <v>16.9038</v>
      </c>
      <c r="M579" s="339">
        <f t="shared" si="35"/>
        <v>1362.2841893662587</v>
      </c>
    </row>
    <row r="580" spans="2:13" ht="11.25" customHeight="1" outlineLevel="6">
      <c r="B580" s="326" t="s">
        <v>110</v>
      </c>
      <c r="C580" s="327">
        <v>1152986.25</v>
      </c>
      <c r="D580" s="327">
        <v>1498512.62</v>
      </c>
      <c r="E580" s="327">
        <v>104816.94</v>
      </c>
      <c r="F580" s="328">
        <v>16903.8</v>
      </c>
      <c r="G580" s="327">
        <v>345526.37</v>
      </c>
      <c r="H580" s="329">
        <v>23.06</v>
      </c>
      <c r="J580" s="327">
        <f t="shared" si="32"/>
        <v>0.10000000858639908</v>
      </c>
      <c r="K580" s="327">
        <f t="shared" si="33"/>
        <v>1362284.1893662587</v>
      </c>
      <c r="L580" s="327">
        <f t="shared" si="34"/>
        <v>16.9038</v>
      </c>
      <c r="M580" s="327">
        <f t="shared" si="35"/>
        <v>1362.2841893662587</v>
      </c>
    </row>
    <row r="581" spans="10:13" ht="4.5" customHeight="1" outlineLevel="2">
      <c r="J581" s="315" t="e">
        <f t="shared" si="32"/>
        <v>#DIV/0!</v>
      </c>
      <c r="K581" s="315" t="e">
        <f t="shared" si="33"/>
        <v>#DIV/0!</v>
      </c>
      <c r="L581" s="315">
        <f t="shared" si="34"/>
        <v>0</v>
      </c>
      <c r="M581" s="315" t="e">
        <f t="shared" si="35"/>
        <v>#DIV/0!</v>
      </c>
    </row>
    <row r="582" spans="2:13" ht="11.25" customHeight="1" outlineLevel="2">
      <c r="B582" s="320" t="s">
        <v>96</v>
      </c>
      <c r="C582" s="317">
        <v>51512592.62</v>
      </c>
      <c r="D582" s="317">
        <v>61272811.77</v>
      </c>
      <c r="E582" s="317">
        <v>4682964.5</v>
      </c>
      <c r="F582" s="318">
        <v>721987.2</v>
      </c>
      <c r="G582" s="317">
        <v>9760219.15</v>
      </c>
      <c r="H582" s="340">
        <v>15.93</v>
      </c>
      <c r="J582" s="317">
        <f t="shared" si="32"/>
        <v>0.10000003604555638</v>
      </c>
      <c r="K582" s="317">
        <f t="shared" si="33"/>
        <v>55702554.32924585</v>
      </c>
      <c r="L582" s="317">
        <f t="shared" si="34"/>
        <v>721.9871999999999</v>
      </c>
      <c r="M582" s="317">
        <f t="shared" si="35"/>
        <v>55702.55432924585</v>
      </c>
    </row>
    <row r="583" spans="10:13" ht="4.5" customHeight="1" outlineLevel="3">
      <c r="J583" s="315" t="e">
        <f aca="true" t="shared" si="36" ref="J583:J633">E583/(C583-E583)</f>
        <v>#DIV/0!</v>
      </c>
      <c r="K583" s="315" t="e">
        <f aca="true" t="shared" si="37" ref="K583:K633">D583/(1+J583)</f>
        <v>#DIV/0!</v>
      </c>
      <c r="L583" s="315">
        <f aca="true" t="shared" si="38" ref="L583:L633">F583/$J$1</f>
        <v>0</v>
      </c>
      <c r="M583" s="315" t="e">
        <f aca="true" t="shared" si="39" ref="M583:M633">K583/$J$1</f>
        <v>#DIV/0!</v>
      </c>
    </row>
    <row r="584" spans="2:13" ht="21.75" customHeight="1" outlineLevel="3">
      <c r="B584" s="321" t="s">
        <v>96</v>
      </c>
      <c r="C584" s="317">
        <v>51512592.62</v>
      </c>
      <c r="D584" s="317">
        <v>61272811.77</v>
      </c>
      <c r="E584" s="317">
        <v>4682964.5</v>
      </c>
      <c r="F584" s="318">
        <v>721987.2</v>
      </c>
      <c r="G584" s="317">
        <v>9760219.15</v>
      </c>
      <c r="H584" s="340">
        <v>15.93</v>
      </c>
      <c r="J584" s="317">
        <f t="shared" si="36"/>
        <v>0.10000003604555638</v>
      </c>
      <c r="K584" s="317">
        <f t="shared" si="37"/>
        <v>55702554.32924585</v>
      </c>
      <c r="L584" s="317">
        <f t="shared" si="38"/>
        <v>721.9871999999999</v>
      </c>
      <c r="M584" s="317">
        <f t="shared" si="39"/>
        <v>55702.55432924585</v>
      </c>
    </row>
    <row r="585" spans="10:13" ht="4.5" customHeight="1" outlineLevel="4">
      <c r="J585" s="315" t="e">
        <f t="shared" si="36"/>
        <v>#DIV/0!</v>
      </c>
      <c r="K585" s="315" t="e">
        <f t="shared" si="37"/>
        <v>#DIV/0!</v>
      </c>
      <c r="L585" s="315">
        <f t="shared" si="38"/>
        <v>0</v>
      </c>
      <c r="M585" s="315" t="e">
        <f t="shared" si="39"/>
        <v>#DIV/0!</v>
      </c>
    </row>
    <row r="586" spans="2:13" ht="21.75" customHeight="1" outlineLevel="4">
      <c r="B586" s="322" t="s">
        <v>96</v>
      </c>
      <c r="C586" s="317">
        <v>51512592.62</v>
      </c>
      <c r="D586" s="317">
        <v>61272811.77</v>
      </c>
      <c r="E586" s="317">
        <v>4682964.5</v>
      </c>
      <c r="F586" s="318">
        <v>721987.2</v>
      </c>
      <c r="G586" s="317">
        <v>9760219.15</v>
      </c>
      <c r="H586" s="340">
        <v>15.93</v>
      </c>
      <c r="J586" s="317">
        <f t="shared" si="36"/>
        <v>0.10000003604555638</v>
      </c>
      <c r="K586" s="317">
        <f t="shared" si="37"/>
        <v>55702554.32924585</v>
      </c>
      <c r="L586" s="317">
        <f t="shared" si="38"/>
        <v>721.9871999999999</v>
      </c>
      <c r="M586" s="317">
        <f t="shared" si="39"/>
        <v>55702.55432924585</v>
      </c>
    </row>
    <row r="587" spans="2:13" ht="11.25" customHeight="1" outlineLevel="5">
      <c r="B587" s="334" t="s">
        <v>143</v>
      </c>
      <c r="C587" s="324">
        <v>51512592.62</v>
      </c>
      <c r="D587" s="324">
        <v>61272811.77</v>
      </c>
      <c r="E587" s="324">
        <v>4682964.5</v>
      </c>
      <c r="F587" s="325">
        <v>721987.2</v>
      </c>
      <c r="G587" s="324">
        <v>9760219.15</v>
      </c>
      <c r="H587" s="341">
        <v>15.93</v>
      </c>
      <c r="J587" s="324">
        <f t="shared" si="36"/>
        <v>0.10000003604555638</v>
      </c>
      <c r="K587" s="324">
        <f t="shared" si="37"/>
        <v>55702554.32924585</v>
      </c>
      <c r="L587" s="335">
        <f t="shared" si="38"/>
        <v>721.9871999999999</v>
      </c>
      <c r="M587" s="335">
        <f t="shared" si="39"/>
        <v>55702.55432924585</v>
      </c>
    </row>
    <row r="588" spans="2:13" ht="11.25" customHeight="1" outlineLevel="6">
      <c r="B588" s="326" t="s">
        <v>269</v>
      </c>
      <c r="C588" s="327">
        <v>3372232.24</v>
      </c>
      <c r="D588" s="327">
        <v>4369818.05</v>
      </c>
      <c r="E588" s="327">
        <v>306566.56</v>
      </c>
      <c r="F588" s="328">
        <v>49797</v>
      </c>
      <c r="G588" s="327">
        <v>997585.81</v>
      </c>
      <c r="H588" s="329">
        <v>22.83</v>
      </c>
      <c r="J588" s="327">
        <f t="shared" si="36"/>
        <v>0.09999999739045257</v>
      </c>
      <c r="K588" s="327">
        <f t="shared" si="37"/>
        <v>3972561.8730605347</v>
      </c>
      <c r="L588" s="327">
        <f t="shared" si="38"/>
        <v>49.797</v>
      </c>
      <c r="M588" s="327">
        <f t="shared" si="39"/>
        <v>3972.5618730605347</v>
      </c>
    </row>
    <row r="589" spans="2:13" ht="11.25" customHeight="1" outlineLevel="6">
      <c r="B589" s="326" t="s">
        <v>184</v>
      </c>
      <c r="C589" s="327">
        <v>8605180.1</v>
      </c>
      <c r="D589" s="327">
        <v>11188350.48</v>
      </c>
      <c r="E589" s="327">
        <v>782289.11</v>
      </c>
      <c r="F589" s="328">
        <v>131223</v>
      </c>
      <c r="G589" s="327">
        <v>2583170.38</v>
      </c>
      <c r="H589" s="329">
        <v>23.09</v>
      </c>
      <c r="J589" s="327">
        <f t="shared" si="36"/>
        <v>0.10000000140612979</v>
      </c>
      <c r="K589" s="327">
        <f t="shared" si="37"/>
        <v>10171227.696089031</v>
      </c>
      <c r="L589" s="327">
        <f t="shared" si="38"/>
        <v>131.223</v>
      </c>
      <c r="M589" s="327">
        <f t="shared" si="39"/>
        <v>10171.22769608903</v>
      </c>
    </row>
    <row r="590" spans="2:13" ht="11.25" customHeight="1" outlineLevel="6">
      <c r="B590" s="326" t="s">
        <v>114</v>
      </c>
      <c r="C590" s="327">
        <v>568187</v>
      </c>
      <c r="D590" s="327">
        <v>586902.23</v>
      </c>
      <c r="E590" s="327">
        <v>51653.36</v>
      </c>
      <c r="F590" s="328">
        <v>6724.8</v>
      </c>
      <c r="G590" s="327">
        <v>18715.23</v>
      </c>
      <c r="H590" s="329">
        <v>3.19</v>
      </c>
      <c r="J590" s="327">
        <f t="shared" si="36"/>
        <v>0.09999999225607067</v>
      </c>
      <c r="K590" s="327">
        <f t="shared" si="37"/>
        <v>533547.4855743218</v>
      </c>
      <c r="L590" s="327">
        <f t="shared" si="38"/>
        <v>6.7248</v>
      </c>
      <c r="M590" s="327">
        <f t="shared" si="39"/>
        <v>533.5474855743219</v>
      </c>
    </row>
    <row r="591" spans="2:13" ht="11.25" customHeight="1" outlineLevel="6">
      <c r="B591" s="326" t="s">
        <v>106</v>
      </c>
      <c r="C591" s="327">
        <v>992115.73</v>
      </c>
      <c r="D591" s="327">
        <v>1052863.82</v>
      </c>
      <c r="E591" s="327">
        <v>90192.39</v>
      </c>
      <c r="F591" s="328">
        <v>11628.2</v>
      </c>
      <c r="G591" s="327">
        <v>60748.09</v>
      </c>
      <c r="H591" s="329">
        <v>5.77</v>
      </c>
      <c r="J591" s="327">
        <f t="shared" si="36"/>
        <v>0.10000006208953413</v>
      </c>
      <c r="K591" s="327">
        <f t="shared" si="37"/>
        <v>957148.8732464296</v>
      </c>
      <c r="L591" s="327">
        <f t="shared" si="38"/>
        <v>11.628200000000001</v>
      </c>
      <c r="M591" s="327">
        <f t="shared" si="39"/>
        <v>957.1488732464296</v>
      </c>
    </row>
    <row r="592" spans="2:13" ht="11.25" customHeight="1" outlineLevel="6">
      <c r="B592" s="326" t="s">
        <v>233</v>
      </c>
      <c r="C592" s="327">
        <v>119696.94</v>
      </c>
      <c r="D592" s="327">
        <v>149634.54</v>
      </c>
      <c r="E592" s="327">
        <v>10881.54</v>
      </c>
      <c r="F592" s="332">
        <v>972</v>
      </c>
      <c r="G592" s="327">
        <v>29937.6</v>
      </c>
      <c r="H592" s="329">
        <v>20.01</v>
      </c>
      <c r="J592" s="327">
        <f t="shared" si="36"/>
        <v>0.10000000000000002</v>
      </c>
      <c r="K592" s="327">
        <f t="shared" si="37"/>
        <v>136031.4</v>
      </c>
      <c r="L592" s="327">
        <f t="shared" si="38"/>
        <v>0.972</v>
      </c>
      <c r="M592" s="327">
        <f t="shared" si="39"/>
        <v>136.0314</v>
      </c>
    </row>
    <row r="593" spans="2:13" ht="11.25" customHeight="1" outlineLevel="6">
      <c r="B593" s="326" t="s">
        <v>324</v>
      </c>
      <c r="C593" s="327">
        <v>4182564.84</v>
      </c>
      <c r="D593" s="327">
        <v>4274779.38</v>
      </c>
      <c r="E593" s="327">
        <v>380233.14</v>
      </c>
      <c r="F593" s="328">
        <v>55992</v>
      </c>
      <c r="G593" s="327">
        <v>92214.54</v>
      </c>
      <c r="H593" s="329">
        <v>2.16</v>
      </c>
      <c r="J593" s="327">
        <f t="shared" si="36"/>
        <v>0.09999999211010445</v>
      </c>
      <c r="K593" s="327">
        <f t="shared" si="37"/>
        <v>3886163.1006012917</v>
      </c>
      <c r="L593" s="327">
        <f t="shared" si="38"/>
        <v>55.992</v>
      </c>
      <c r="M593" s="327">
        <f t="shared" si="39"/>
        <v>3886.1631006012917</v>
      </c>
    </row>
    <row r="594" spans="2:13" ht="11.25" customHeight="1" outlineLevel="6">
      <c r="B594" s="326" t="s">
        <v>115</v>
      </c>
      <c r="C594" s="327">
        <v>4069152.06</v>
      </c>
      <c r="D594" s="327">
        <v>4069152.06</v>
      </c>
      <c r="E594" s="327">
        <v>369922.86</v>
      </c>
      <c r="F594" s="328">
        <v>62280</v>
      </c>
      <c r="G594" s="331"/>
      <c r="H594" s="331"/>
      <c r="J594" s="327">
        <f t="shared" si="36"/>
        <v>0.09999998378040484</v>
      </c>
      <c r="K594" s="327">
        <f t="shared" si="37"/>
        <v>3699229.2</v>
      </c>
      <c r="L594" s="327">
        <f t="shared" si="38"/>
        <v>62.28</v>
      </c>
      <c r="M594" s="327">
        <f t="shared" si="39"/>
        <v>3699.2292</v>
      </c>
    </row>
    <row r="595" spans="2:13" ht="11.25" customHeight="1" outlineLevel="6">
      <c r="B595" s="326" t="s">
        <v>100</v>
      </c>
      <c r="C595" s="327">
        <v>2386384.49</v>
      </c>
      <c r="D595" s="327">
        <v>2857772.66</v>
      </c>
      <c r="E595" s="327">
        <v>216945.5</v>
      </c>
      <c r="F595" s="328">
        <v>30840.6</v>
      </c>
      <c r="G595" s="327">
        <v>471388.17</v>
      </c>
      <c r="H595" s="329">
        <v>16.49</v>
      </c>
      <c r="J595" s="327">
        <f t="shared" si="36"/>
        <v>0.10000073797880805</v>
      </c>
      <c r="K595" s="327">
        <f t="shared" si="37"/>
        <v>2597973.402500623</v>
      </c>
      <c r="L595" s="327">
        <f t="shared" si="38"/>
        <v>30.8406</v>
      </c>
      <c r="M595" s="327">
        <f t="shared" si="39"/>
        <v>2597.973402500623</v>
      </c>
    </row>
    <row r="596" spans="2:13" ht="11.25" customHeight="1" outlineLevel="6">
      <c r="B596" s="326" t="s">
        <v>347</v>
      </c>
      <c r="C596" s="327">
        <v>122809.98</v>
      </c>
      <c r="D596" s="327">
        <v>122809.98</v>
      </c>
      <c r="E596" s="327">
        <v>11164.56</v>
      </c>
      <c r="F596" s="328">
        <v>1290</v>
      </c>
      <c r="G596" s="331"/>
      <c r="H596" s="331"/>
      <c r="J596" s="327">
        <f t="shared" si="36"/>
        <v>0.10000016122470586</v>
      </c>
      <c r="K596" s="327">
        <f t="shared" si="37"/>
        <v>111645.42</v>
      </c>
      <c r="L596" s="327">
        <f t="shared" si="38"/>
        <v>1.29</v>
      </c>
      <c r="M596" s="327">
        <f t="shared" si="39"/>
        <v>111.64542</v>
      </c>
    </row>
    <row r="597" spans="2:13" ht="11.25" customHeight="1" outlineLevel="6">
      <c r="B597" s="326" t="s">
        <v>101</v>
      </c>
      <c r="C597" s="327">
        <v>3721605.66</v>
      </c>
      <c r="D597" s="327">
        <v>4458631.73</v>
      </c>
      <c r="E597" s="327">
        <v>338327.79</v>
      </c>
      <c r="F597" s="328">
        <v>46728.2</v>
      </c>
      <c r="G597" s="327">
        <v>737026.07</v>
      </c>
      <c r="H597" s="329">
        <v>16.53</v>
      </c>
      <c r="J597" s="327">
        <f t="shared" si="36"/>
        <v>0.10000000088671403</v>
      </c>
      <c r="K597" s="327">
        <f t="shared" si="37"/>
        <v>4053301.5694598914</v>
      </c>
      <c r="L597" s="327">
        <f t="shared" si="38"/>
        <v>46.728199999999994</v>
      </c>
      <c r="M597" s="327">
        <f t="shared" si="39"/>
        <v>4053.301569459891</v>
      </c>
    </row>
    <row r="598" spans="2:13" ht="11.25" customHeight="1" outlineLevel="6">
      <c r="B598" s="326" t="s">
        <v>102</v>
      </c>
      <c r="C598" s="327">
        <v>1395883.76</v>
      </c>
      <c r="D598" s="327">
        <v>1572309.15</v>
      </c>
      <c r="E598" s="327">
        <v>126898.58</v>
      </c>
      <c r="F598" s="328">
        <v>15877.8</v>
      </c>
      <c r="G598" s="327">
        <v>176425.39</v>
      </c>
      <c r="H598" s="329">
        <v>11.22</v>
      </c>
      <c r="J598" s="327">
        <f t="shared" si="36"/>
        <v>0.1000000488579386</v>
      </c>
      <c r="K598" s="327">
        <f t="shared" si="37"/>
        <v>1429371.8910580324</v>
      </c>
      <c r="L598" s="327">
        <f t="shared" si="38"/>
        <v>15.877799999999999</v>
      </c>
      <c r="M598" s="327">
        <f t="shared" si="39"/>
        <v>1429.3718910580324</v>
      </c>
    </row>
    <row r="599" spans="2:13" ht="11.25" customHeight="1" outlineLevel="6">
      <c r="B599" s="326" t="s">
        <v>314</v>
      </c>
      <c r="C599" s="327">
        <v>2539164.66</v>
      </c>
      <c r="D599" s="327">
        <v>2807668.5</v>
      </c>
      <c r="E599" s="327">
        <v>230833.14</v>
      </c>
      <c r="F599" s="328">
        <v>36432</v>
      </c>
      <c r="G599" s="327">
        <v>268503.84</v>
      </c>
      <c r="H599" s="329">
        <v>9.56</v>
      </c>
      <c r="J599" s="327">
        <f t="shared" si="36"/>
        <v>0.09999999480143996</v>
      </c>
      <c r="K599" s="327">
        <f t="shared" si="37"/>
        <v>2552425.9211535812</v>
      </c>
      <c r="L599" s="327">
        <f t="shared" si="38"/>
        <v>36.432</v>
      </c>
      <c r="M599" s="327">
        <f t="shared" si="39"/>
        <v>2552.4259211535814</v>
      </c>
    </row>
    <row r="600" spans="2:13" ht="11.25" customHeight="1" outlineLevel="6">
      <c r="B600" s="326" t="s">
        <v>116</v>
      </c>
      <c r="C600" s="327">
        <v>253891.44</v>
      </c>
      <c r="D600" s="327">
        <v>253891.44</v>
      </c>
      <c r="E600" s="327">
        <v>23081.04</v>
      </c>
      <c r="F600" s="328">
        <v>2496</v>
      </c>
      <c r="G600" s="331"/>
      <c r="H600" s="331"/>
      <c r="J600" s="327">
        <f t="shared" si="36"/>
        <v>0.1</v>
      </c>
      <c r="K600" s="327">
        <f t="shared" si="37"/>
        <v>230810.4</v>
      </c>
      <c r="L600" s="327">
        <f t="shared" si="38"/>
        <v>2.496</v>
      </c>
      <c r="M600" s="327">
        <f t="shared" si="39"/>
        <v>230.8104</v>
      </c>
    </row>
    <row r="601" spans="2:13" ht="11.25" customHeight="1" outlineLevel="6">
      <c r="B601" s="326" t="s">
        <v>103</v>
      </c>
      <c r="C601" s="327">
        <v>1749035.26</v>
      </c>
      <c r="D601" s="327">
        <v>2405007.28</v>
      </c>
      <c r="E601" s="327">
        <v>159003.23</v>
      </c>
      <c r="F601" s="328">
        <v>29361.2</v>
      </c>
      <c r="G601" s="327">
        <v>655972.02</v>
      </c>
      <c r="H601" s="329">
        <v>27.28</v>
      </c>
      <c r="J601" s="327">
        <f t="shared" si="36"/>
        <v>0.10000001698079</v>
      </c>
      <c r="K601" s="327">
        <f t="shared" si="37"/>
        <v>2186370.220794278</v>
      </c>
      <c r="L601" s="327">
        <f t="shared" si="38"/>
        <v>29.3612</v>
      </c>
      <c r="M601" s="327">
        <f t="shared" si="39"/>
        <v>2186.3702207942783</v>
      </c>
    </row>
    <row r="602" spans="2:13" ht="11.25" customHeight="1" outlineLevel="6">
      <c r="B602" s="326" t="s">
        <v>105</v>
      </c>
      <c r="C602" s="327">
        <v>13981627.29</v>
      </c>
      <c r="D602" s="327">
        <v>17613409.6</v>
      </c>
      <c r="E602" s="327">
        <v>1271057.04</v>
      </c>
      <c r="F602" s="328">
        <v>203213.4</v>
      </c>
      <c r="G602" s="327">
        <v>3631782.31</v>
      </c>
      <c r="H602" s="329">
        <v>20.62</v>
      </c>
      <c r="J602" s="327">
        <f t="shared" si="36"/>
        <v>0.10000000118012015</v>
      </c>
      <c r="K602" s="327">
        <f t="shared" si="37"/>
        <v>16012190.528276086</v>
      </c>
      <c r="L602" s="327">
        <f t="shared" si="38"/>
        <v>203.2134</v>
      </c>
      <c r="M602" s="327">
        <f t="shared" si="39"/>
        <v>16012.190528276085</v>
      </c>
    </row>
    <row r="603" spans="2:13" ht="11.25" customHeight="1" outlineLevel="6">
      <c r="B603" s="326" t="s">
        <v>299</v>
      </c>
      <c r="C603" s="327">
        <v>632175.9</v>
      </c>
      <c r="D603" s="327">
        <v>634387.2</v>
      </c>
      <c r="E603" s="327">
        <v>57470.52</v>
      </c>
      <c r="F603" s="328">
        <v>7663.2</v>
      </c>
      <c r="G603" s="327">
        <v>2211.3</v>
      </c>
      <c r="H603" s="329">
        <v>0.35</v>
      </c>
      <c r="J603" s="327">
        <f t="shared" si="36"/>
        <v>0.09999996867960415</v>
      </c>
      <c r="K603" s="327">
        <f t="shared" si="37"/>
        <v>576715.6527845114</v>
      </c>
      <c r="L603" s="327">
        <f t="shared" si="38"/>
        <v>7.6632</v>
      </c>
      <c r="M603" s="327">
        <f t="shared" si="39"/>
        <v>576.7156527845115</v>
      </c>
    </row>
    <row r="604" spans="2:13" ht="11.25" customHeight="1" outlineLevel="6">
      <c r="B604" s="326" t="s">
        <v>162</v>
      </c>
      <c r="C604" s="327">
        <v>678708</v>
      </c>
      <c r="D604" s="327">
        <v>713246.4</v>
      </c>
      <c r="E604" s="327">
        <v>61700.72</v>
      </c>
      <c r="F604" s="328">
        <v>8688</v>
      </c>
      <c r="G604" s="327">
        <v>34538.4</v>
      </c>
      <c r="H604" s="329">
        <v>4.84</v>
      </c>
      <c r="J604" s="327">
        <f t="shared" si="36"/>
        <v>0.09999998703418864</v>
      </c>
      <c r="K604" s="327">
        <f t="shared" si="37"/>
        <v>648405.8258246434</v>
      </c>
      <c r="L604" s="327">
        <f t="shared" si="38"/>
        <v>8.688</v>
      </c>
      <c r="M604" s="327">
        <f t="shared" si="39"/>
        <v>648.4058258246433</v>
      </c>
    </row>
    <row r="605" spans="2:13" ht="11.25" customHeight="1" outlineLevel="6">
      <c r="B605" s="326" t="s">
        <v>255</v>
      </c>
      <c r="C605" s="327">
        <v>2142177.27</v>
      </c>
      <c r="D605" s="327">
        <v>2142177.27</v>
      </c>
      <c r="E605" s="327">
        <v>194743.42</v>
      </c>
      <c r="F605" s="328">
        <v>20779.8</v>
      </c>
      <c r="G605" s="331"/>
      <c r="H605" s="331"/>
      <c r="J605" s="327">
        <f t="shared" si="36"/>
        <v>0.10000001797236913</v>
      </c>
      <c r="K605" s="327">
        <f t="shared" si="37"/>
        <v>1947433.8500000003</v>
      </c>
      <c r="L605" s="327">
        <f t="shared" si="38"/>
        <v>20.779799999999998</v>
      </c>
      <c r="M605" s="327">
        <f t="shared" si="39"/>
        <v>1947.4338500000003</v>
      </c>
    </row>
    <row r="606" spans="10:13" ht="4.5" customHeight="1" outlineLevel="2">
      <c r="J606" s="315" t="e">
        <f t="shared" si="36"/>
        <v>#DIV/0!</v>
      </c>
      <c r="K606" s="315" t="e">
        <f t="shared" si="37"/>
        <v>#DIV/0!</v>
      </c>
      <c r="L606" s="315">
        <f t="shared" si="38"/>
        <v>0</v>
      </c>
      <c r="M606" s="315" t="e">
        <f t="shared" si="39"/>
        <v>#DIV/0!</v>
      </c>
    </row>
    <row r="607" spans="2:13" ht="11.25" customHeight="1" outlineLevel="2">
      <c r="B607" s="320" t="s">
        <v>280</v>
      </c>
      <c r="C607" s="317">
        <v>10750136.71</v>
      </c>
      <c r="D607" s="317">
        <v>11328582.07</v>
      </c>
      <c r="E607" s="333"/>
      <c r="F607" s="318">
        <v>134215.8</v>
      </c>
      <c r="G607" s="317">
        <v>578445.36</v>
      </c>
      <c r="H607" s="340">
        <v>5.11</v>
      </c>
      <c r="J607" s="317">
        <f t="shared" si="36"/>
        <v>0</v>
      </c>
      <c r="K607" s="317">
        <f t="shared" si="37"/>
        <v>11328582.07</v>
      </c>
      <c r="L607" s="317">
        <f t="shared" si="38"/>
        <v>134.2158</v>
      </c>
      <c r="M607" s="317">
        <f t="shared" si="39"/>
        <v>11328.58207</v>
      </c>
    </row>
    <row r="608" spans="10:13" ht="4.5" customHeight="1" outlineLevel="3">
      <c r="J608" s="315" t="e">
        <f t="shared" si="36"/>
        <v>#DIV/0!</v>
      </c>
      <c r="K608" s="315" t="e">
        <f t="shared" si="37"/>
        <v>#DIV/0!</v>
      </c>
      <c r="L608" s="315">
        <f t="shared" si="38"/>
        <v>0</v>
      </c>
      <c r="M608" s="315" t="e">
        <f t="shared" si="39"/>
        <v>#DIV/0!</v>
      </c>
    </row>
    <row r="609" spans="2:13" ht="11.25" customHeight="1" outlineLevel="3">
      <c r="B609" s="321" t="s">
        <v>280</v>
      </c>
      <c r="C609" s="317">
        <v>10750136.71</v>
      </c>
      <c r="D609" s="317">
        <v>11328582.07</v>
      </c>
      <c r="E609" s="333"/>
      <c r="F609" s="318">
        <v>134215.8</v>
      </c>
      <c r="G609" s="317">
        <v>578445.36</v>
      </c>
      <c r="H609" s="340">
        <v>5.11</v>
      </c>
      <c r="J609" s="317">
        <f t="shared" si="36"/>
        <v>0</v>
      </c>
      <c r="K609" s="317">
        <f t="shared" si="37"/>
        <v>11328582.07</v>
      </c>
      <c r="L609" s="317">
        <f t="shared" si="38"/>
        <v>134.2158</v>
      </c>
      <c r="M609" s="317">
        <f t="shared" si="39"/>
        <v>11328.58207</v>
      </c>
    </row>
    <row r="610" spans="10:13" ht="4.5" customHeight="1" outlineLevel="4">
      <c r="J610" s="315" t="e">
        <f t="shared" si="36"/>
        <v>#DIV/0!</v>
      </c>
      <c r="K610" s="315" t="e">
        <f t="shared" si="37"/>
        <v>#DIV/0!</v>
      </c>
      <c r="L610" s="315">
        <f t="shared" si="38"/>
        <v>0</v>
      </c>
      <c r="M610" s="315" t="e">
        <f t="shared" si="39"/>
        <v>#DIV/0!</v>
      </c>
    </row>
    <row r="611" spans="2:13" ht="11.25" customHeight="1" outlineLevel="4">
      <c r="B611" s="322" t="s">
        <v>279</v>
      </c>
      <c r="C611" s="317">
        <v>177114.25</v>
      </c>
      <c r="D611" s="317">
        <v>177114.25</v>
      </c>
      <c r="E611" s="333"/>
      <c r="F611" s="318">
        <v>2640</v>
      </c>
      <c r="G611" s="333"/>
      <c r="H611" s="333"/>
      <c r="J611" s="317">
        <f t="shared" si="36"/>
        <v>0</v>
      </c>
      <c r="K611" s="317">
        <f t="shared" si="37"/>
        <v>177114.25</v>
      </c>
      <c r="L611" s="317">
        <f t="shared" si="38"/>
        <v>2.64</v>
      </c>
      <c r="M611" s="317">
        <f t="shared" si="39"/>
        <v>177.11425</v>
      </c>
    </row>
    <row r="612" spans="2:13" ht="11.25" customHeight="1" outlineLevel="5">
      <c r="B612" s="347" t="s">
        <v>180</v>
      </c>
      <c r="C612" s="324">
        <v>177114.25</v>
      </c>
      <c r="D612" s="324">
        <v>177114.25</v>
      </c>
      <c r="E612" s="330"/>
      <c r="F612" s="325">
        <v>2640</v>
      </c>
      <c r="G612" s="330"/>
      <c r="H612" s="330"/>
      <c r="J612" s="324">
        <f t="shared" si="36"/>
        <v>0</v>
      </c>
      <c r="K612" s="324">
        <f t="shared" si="37"/>
        <v>177114.25</v>
      </c>
      <c r="L612" s="349">
        <f t="shared" si="38"/>
        <v>2.64</v>
      </c>
      <c r="M612" s="349">
        <f t="shared" si="39"/>
        <v>177.11425</v>
      </c>
    </row>
    <row r="613" spans="2:13" ht="11.25" customHeight="1" outlineLevel="6">
      <c r="B613" s="326" t="s">
        <v>278</v>
      </c>
      <c r="C613" s="327">
        <v>177114.25</v>
      </c>
      <c r="D613" s="327">
        <v>177114.25</v>
      </c>
      <c r="E613" s="331"/>
      <c r="F613" s="328">
        <v>2640</v>
      </c>
      <c r="G613" s="331"/>
      <c r="H613" s="331"/>
      <c r="J613" s="327">
        <f t="shared" si="36"/>
        <v>0</v>
      </c>
      <c r="K613" s="327">
        <f t="shared" si="37"/>
        <v>177114.25</v>
      </c>
      <c r="L613" s="327">
        <f t="shared" si="38"/>
        <v>2.64</v>
      </c>
      <c r="M613" s="327">
        <f t="shared" si="39"/>
        <v>177.11425</v>
      </c>
    </row>
    <row r="614" spans="10:13" ht="4.5" customHeight="1" outlineLevel="4">
      <c r="J614" s="315" t="e">
        <f t="shared" si="36"/>
        <v>#DIV/0!</v>
      </c>
      <c r="K614" s="315" t="e">
        <f t="shared" si="37"/>
        <v>#DIV/0!</v>
      </c>
      <c r="L614" s="315">
        <f t="shared" si="38"/>
        <v>0</v>
      </c>
      <c r="M614" s="315" t="e">
        <f t="shared" si="39"/>
        <v>#DIV/0!</v>
      </c>
    </row>
    <row r="615" spans="2:13" ht="11.25" customHeight="1" outlineLevel="4">
      <c r="B615" s="322" t="s">
        <v>231</v>
      </c>
      <c r="C615" s="317">
        <v>544881.48</v>
      </c>
      <c r="D615" s="317">
        <v>544881.48</v>
      </c>
      <c r="E615" s="333"/>
      <c r="F615" s="318">
        <v>8568</v>
      </c>
      <c r="G615" s="333"/>
      <c r="H615" s="333"/>
      <c r="J615" s="317">
        <f t="shared" si="36"/>
        <v>0</v>
      </c>
      <c r="K615" s="317">
        <f t="shared" si="37"/>
        <v>544881.48</v>
      </c>
      <c r="L615" s="317">
        <f t="shared" si="38"/>
        <v>8.568</v>
      </c>
      <c r="M615" s="317">
        <f t="shared" si="39"/>
        <v>544.88148</v>
      </c>
    </row>
    <row r="616" spans="2:13" ht="11.25" customHeight="1" outlineLevel="5">
      <c r="B616" s="347" t="s">
        <v>180</v>
      </c>
      <c r="C616" s="324">
        <v>544881.48</v>
      </c>
      <c r="D616" s="324">
        <v>544881.48</v>
      </c>
      <c r="E616" s="330"/>
      <c r="F616" s="325">
        <v>8568</v>
      </c>
      <c r="G616" s="330"/>
      <c r="H616" s="330"/>
      <c r="J616" s="324">
        <f t="shared" si="36"/>
        <v>0</v>
      </c>
      <c r="K616" s="324">
        <f t="shared" si="37"/>
        <v>544881.48</v>
      </c>
      <c r="L616" s="349">
        <f t="shared" si="38"/>
        <v>8.568</v>
      </c>
      <c r="M616" s="349">
        <f t="shared" si="39"/>
        <v>544.88148</v>
      </c>
    </row>
    <row r="617" spans="2:13" ht="11.25" customHeight="1" outlineLevel="6">
      <c r="B617" s="326" t="s">
        <v>351</v>
      </c>
      <c r="C617" s="327">
        <v>544881.48</v>
      </c>
      <c r="D617" s="327">
        <v>544881.48</v>
      </c>
      <c r="E617" s="331"/>
      <c r="F617" s="328">
        <v>8568</v>
      </c>
      <c r="G617" s="331"/>
      <c r="H617" s="331"/>
      <c r="J617" s="327">
        <f t="shared" si="36"/>
        <v>0</v>
      </c>
      <c r="K617" s="327">
        <f t="shared" si="37"/>
        <v>544881.48</v>
      </c>
      <c r="L617" s="327">
        <f t="shared" si="38"/>
        <v>8.568</v>
      </c>
      <c r="M617" s="327">
        <f t="shared" si="39"/>
        <v>544.88148</v>
      </c>
    </row>
    <row r="618" spans="10:13" ht="4.5" customHeight="1" outlineLevel="4">
      <c r="J618" s="315" t="e">
        <f t="shared" si="36"/>
        <v>#DIV/0!</v>
      </c>
      <c r="K618" s="315" t="e">
        <f t="shared" si="37"/>
        <v>#DIV/0!</v>
      </c>
      <c r="L618" s="315">
        <f t="shared" si="38"/>
        <v>0</v>
      </c>
      <c r="M618" s="315" t="e">
        <f t="shared" si="39"/>
        <v>#DIV/0!</v>
      </c>
    </row>
    <row r="619" spans="2:13" ht="11.25" customHeight="1" outlineLevel="4">
      <c r="B619" s="322" t="s">
        <v>16</v>
      </c>
      <c r="C619" s="317">
        <v>3204534.42</v>
      </c>
      <c r="D619" s="317">
        <v>3204534.42</v>
      </c>
      <c r="E619" s="333"/>
      <c r="F619" s="318">
        <v>37437</v>
      </c>
      <c r="G619" s="333"/>
      <c r="H619" s="333"/>
      <c r="J619" s="317">
        <f t="shared" si="36"/>
        <v>0</v>
      </c>
      <c r="K619" s="317">
        <f t="shared" si="37"/>
        <v>3204534.42</v>
      </c>
      <c r="L619" s="317">
        <f t="shared" si="38"/>
        <v>37.437</v>
      </c>
      <c r="M619" s="317">
        <f t="shared" si="39"/>
        <v>3204.53442</v>
      </c>
    </row>
    <row r="620" spans="2:13" ht="11.25" customHeight="1" outlineLevel="5">
      <c r="B620" s="347" t="s">
        <v>180</v>
      </c>
      <c r="C620" s="324">
        <v>2006018.1</v>
      </c>
      <c r="D620" s="324">
        <v>2006018.1</v>
      </c>
      <c r="E620" s="330"/>
      <c r="F620" s="325">
        <v>19983</v>
      </c>
      <c r="G620" s="330"/>
      <c r="H620" s="330"/>
      <c r="J620" s="324">
        <f t="shared" si="36"/>
        <v>0</v>
      </c>
      <c r="K620" s="324">
        <f t="shared" si="37"/>
        <v>2006018.1</v>
      </c>
      <c r="L620" s="349">
        <f t="shared" si="38"/>
        <v>19.983</v>
      </c>
      <c r="M620" s="349">
        <f t="shared" si="39"/>
        <v>2006.0181</v>
      </c>
    </row>
    <row r="621" spans="2:13" ht="11.25" customHeight="1" outlineLevel="6">
      <c r="B621" s="326" t="s">
        <v>185</v>
      </c>
      <c r="C621" s="327">
        <v>2006018.1</v>
      </c>
      <c r="D621" s="327">
        <v>2006018.1</v>
      </c>
      <c r="E621" s="331"/>
      <c r="F621" s="328">
        <v>19983</v>
      </c>
      <c r="G621" s="331"/>
      <c r="H621" s="331"/>
      <c r="J621" s="327">
        <f t="shared" si="36"/>
        <v>0</v>
      </c>
      <c r="K621" s="327">
        <f t="shared" si="37"/>
        <v>2006018.1</v>
      </c>
      <c r="L621" s="327">
        <f t="shared" si="38"/>
        <v>19.983</v>
      </c>
      <c r="M621" s="327">
        <f t="shared" si="39"/>
        <v>2006.0181</v>
      </c>
    </row>
    <row r="622" spans="2:13" ht="11.25" customHeight="1" outlineLevel="5">
      <c r="B622" s="338" t="s">
        <v>144</v>
      </c>
      <c r="C622" s="324">
        <v>1198516.32</v>
      </c>
      <c r="D622" s="324">
        <v>1198516.32</v>
      </c>
      <c r="E622" s="330"/>
      <c r="F622" s="325">
        <v>17454</v>
      </c>
      <c r="G622" s="330"/>
      <c r="H622" s="330"/>
      <c r="J622" s="324">
        <f t="shared" si="36"/>
        <v>0</v>
      </c>
      <c r="K622" s="324">
        <f t="shared" si="37"/>
        <v>1198516.32</v>
      </c>
      <c r="L622" s="339">
        <f t="shared" si="38"/>
        <v>17.454</v>
      </c>
      <c r="M622" s="339">
        <f t="shared" si="39"/>
        <v>1198.5163200000002</v>
      </c>
    </row>
    <row r="623" spans="2:13" ht="11.25" customHeight="1" outlineLevel="6">
      <c r="B623" s="326" t="s">
        <v>163</v>
      </c>
      <c r="C623" s="327">
        <v>1198516.32</v>
      </c>
      <c r="D623" s="327">
        <v>1198516.32</v>
      </c>
      <c r="E623" s="331"/>
      <c r="F623" s="328">
        <v>17454</v>
      </c>
      <c r="G623" s="331"/>
      <c r="H623" s="331"/>
      <c r="J623" s="327">
        <f t="shared" si="36"/>
        <v>0</v>
      </c>
      <c r="K623" s="327">
        <f t="shared" si="37"/>
        <v>1198516.32</v>
      </c>
      <c r="L623" s="327">
        <f t="shared" si="38"/>
        <v>17.454</v>
      </c>
      <c r="M623" s="327">
        <f t="shared" si="39"/>
        <v>1198.5163200000002</v>
      </c>
    </row>
    <row r="624" spans="10:13" ht="4.5" customHeight="1" outlineLevel="4">
      <c r="J624" s="315" t="e">
        <f t="shared" si="36"/>
        <v>#DIV/0!</v>
      </c>
      <c r="K624" s="315" t="e">
        <f t="shared" si="37"/>
        <v>#DIV/0!</v>
      </c>
      <c r="L624" s="315">
        <f t="shared" si="38"/>
        <v>0</v>
      </c>
      <c r="M624" s="315" t="e">
        <f t="shared" si="39"/>
        <v>#DIV/0!</v>
      </c>
    </row>
    <row r="625" spans="2:13" ht="11.25" customHeight="1" outlineLevel="4">
      <c r="B625" s="322" t="s">
        <v>17</v>
      </c>
      <c r="C625" s="317">
        <v>5554301.52</v>
      </c>
      <c r="D625" s="317">
        <v>6132746.88</v>
      </c>
      <c r="E625" s="333"/>
      <c r="F625" s="318">
        <v>67978.8</v>
      </c>
      <c r="G625" s="317">
        <v>578445.36</v>
      </c>
      <c r="H625" s="340">
        <v>9.43</v>
      </c>
      <c r="J625" s="317">
        <f t="shared" si="36"/>
        <v>0</v>
      </c>
      <c r="K625" s="317">
        <f t="shared" si="37"/>
        <v>6132746.88</v>
      </c>
      <c r="L625" s="317">
        <f t="shared" si="38"/>
        <v>67.9788</v>
      </c>
      <c r="M625" s="317">
        <f t="shared" si="39"/>
        <v>6132.74688</v>
      </c>
    </row>
    <row r="626" spans="2:13" ht="11.25" customHeight="1" outlineLevel="5">
      <c r="B626" s="347" t="s">
        <v>180</v>
      </c>
      <c r="C626" s="324">
        <v>5554301.52</v>
      </c>
      <c r="D626" s="324">
        <v>6132746.88</v>
      </c>
      <c r="E626" s="330"/>
      <c r="F626" s="325">
        <v>67978.8</v>
      </c>
      <c r="G626" s="324">
        <v>578445.36</v>
      </c>
      <c r="H626" s="341">
        <v>9.43</v>
      </c>
      <c r="J626" s="324">
        <f t="shared" si="36"/>
        <v>0</v>
      </c>
      <c r="K626" s="324">
        <f t="shared" si="37"/>
        <v>6132746.88</v>
      </c>
      <c r="L626" s="349">
        <f t="shared" si="38"/>
        <v>67.9788</v>
      </c>
      <c r="M626" s="349">
        <f t="shared" si="39"/>
        <v>6132.74688</v>
      </c>
    </row>
    <row r="627" spans="2:13" ht="11.25" customHeight="1" outlineLevel="6">
      <c r="B627" s="326" t="s">
        <v>186</v>
      </c>
      <c r="C627" s="327">
        <v>5554301.52</v>
      </c>
      <c r="D627" s="327">
        <v>6132746.88</v>
      </c>
      <c r="E627" s="331"/>
      <c r="F627" s="328">
        <v>67978.8</v>
      </c>
      <c r="G627" s="327">
        <v>578445.36</v>
      </c>
      <c r="H627" s="329">
        <v>9.43</v>
      </c>
      <c r="J627" s="327">
        <f t="shared" si="36"/>
        <v>0</v>
      </c>
      <c r="K627" s="327">
        <f t="shared" si="37"/>
        <v>6132746.88</v>
      </c>
      <c r="L627" s="327">
        <f t="shared" si="38"/>
        <v>67.9788</v>
      </c>
      <c r="M627" s="327">
        <f t="shared" si="39"/>
        <v>6132.74688</v>
      </c>
    </row>
    <row r="628" spans="10:13" ht="4.5" customHeight="1" outlineLevel="4">
      <c r="J628" s="315" t="e">
        <f t="shared" si="36"/>
        <v>#DIV/0!</v>
      </c>
      <c r="K628" s="315" t="e">
        <f t="shared" si="37"/>
        <v>#DIV/0!</v>
      </c>
      <c r="L628" s="315">
        <f t="shared" si="38"/>
        <v>0</v>
      </c>
      <c r="M628" s="315" t="e">
        <f t="shared" si="39"/>
        <v>#DIV/0!</v>
      </c>
    </row>
    <row r="629" spans="2:13" ht="11.25" customHeight="1" outlineLevel="4">
      <c r="B629" s="322" t="s">
        <v>224</v>
      </c>
      <c r="C629" s="317">
        <v>1269305.04</v>
      </c>
      <c r="D629" s="317">
        <v>1269305.04</v>
      </c>
      <c r="E629" s="333"/>
      <c r="F629" s="318">
        <v>17592</v>
      </c>
      <c r="G629" s="333"/>
      <c r="H629" s="333"/>
      <c r="J629" s="317">
        <f t="shared" si="36"/>
        <v>0</v>
      </c>
      <c r="K629" s="317">
        <f t="shared" si="37"/>
        <v>1269305.04</v>
      </c>
      <c r="L629" s="317">
        <f t="shared" si="38"/>
        <v>17.592</v>
      </c>
      <c r="M629" s="317">
        <f t="shared" si="39"/>
        <v>1269.30504</v>
      </c>
    </row>
    <row r="630" spans="2:13" ht="11.25" customHeight="1" outlineLevel="5">
      <c r="B630" s="347" t="s">
        <v>180</v>
      </c>
      <c r="C630" s="324">
        <v>1269305.04</v>
      </c>
      <c r="D630" s="324">
        <v>1269305.04</v>
      </c>
      <c r="E630" s="330"/>
      <c r="F630" s="325">
        <v>17592</v>
      </c>
      <c r="G630" s="330"/>
      <c r="H630" s="330"/>
      <c r="J630" s="324">
        <f t="shared" si="36"/>
        <v>0</v>
      </c>
      <c r="K630" s="324">
        <f t="shared" si="37"/>
        <v>1269305.04</v>
      </c>
      <c r="L630" s="349">
        <f t="shared" si="38"/>
        <v>17.592</v>
      </c>
      <c r="M630" s="349">
        <f t="shared" si="39"/>
        <v>1269.30504</v>
      </c>
    </row>
    <row r="631" spans="2:13" ht="11.25" customHeight="1" outlineLevel="6">
      <c r="B631" s="326" t="s">
        <v>294</v>
      </c>
      <c r="C631" s="327">
        <v>1269305.04</v>
      </c>
      <c r="D631" s="327">
        <v>1269305.04</v>
      </c>
      <c r="E631" s="331"/>
      <c r="F631" s="328">
        <v>17592</v>
      </c>
      <c r="G631" s="331"/>
      <c r="H631" s="331"/>
      <c r="J631" s="327">
        <f t="shared" si="36"/>
        <v>0</v>
      </c>
      <c r="K631" s="327">
        <f t="shared" si="37"/>
        <v>1269305.04</v>
      </c>
      <c r="L631" s="327">
        <f t="shared" si="38"/>
        <v>17.592</v>
      </c>
      <c r="M631" s="327">
        <f t="shared" si="39"/>
        <v>1269.30504</v>
      </c>
    </row>
    <row r="632" spans="10:13" ht="4.5" customHeight="1">
      <c r="J632" s="315" t="e">
        <f t="shared" si="36"/>
        <v>#DIV/0!</v>
      </c>
      <c r="K632" s="315" t="e">
        <f t="shared" si="37"/>
        <v>#DIV/0!</v>
      </c>
      <c r="L632" s="315">
        <f t="shared" si="38"/>
        <v>0</v>
      </c>
      <c r="M632" s="315" t="e">
        <f t="shared" si="39"/>
        <v>#DIV/0!</v>
      </c>
    </row>
    <row r="633" spans="2:13" ht="11.25" customHeight="1">
      <c r="B633" s="316" t="s">
        <v>95</v>
      </c>
      <c r="C633" s="317">
        <v>242323728.58</v>
      </c>
      <c r="D633" s="317">
        <v>293707508.52</v>
      </c>
      <c r="E633" s="317">
        <v>21042553.53</v>
      </c>
      <c r="F633" s="318">
        <v>3443939.2</v>
      </c>
      <c r="G633" s="317">
        <v>51383779.94</v>
      </c>
      <c r="H633" s="340">
        <v>17.49</v>
      </c>
      <c r="J633" s="317">
        <f t="shared" si="36"/>
        <v>0.09509418740769653</v>
      </c>
      <c r="K633" s="317">
        <f t="shared" si="37"/>
        <v>268202965.4593122</v>
      </c>
      <c r="L633" s="317">
        <f t="shared" si="38"/>
        <v>3443.9392000000003</v>
      </c>
      <c r="M633" s="317">
        <f t="shared" si="39"/>
        <v>268202.9654593122</v>
      </c>
    </row>
    <row r="635" spans="2:4" ht="11.25">
      <c r="B635" s="289" t="s">
        <v>103</v>
      </c>
      <c r="C635" s="315">
        <f>SUMIF($B$6:$B$633,B635,$L$6:$L$633)</f>
        <v>586.2546</v>
      </c>
      <c r="D635" s="315">
        <f>SUMIF($B$6:$B$633,B635,$M$6:$M$633)</f>
        <v>45068.82875114679</v>
      </c>
    </row>
    <row r="636" spans="2:4" ht="11.25">
      <c r="B636" s="290" t="s">
        <v>109</v>
      </c>
      <c r="C636" s="315">
        <f aca="true" t="shared" si="40" ref="C636:C664">SUMIF($B$6:$B$633,B636,$L$6:$L$633)</f>
        <v>18.216</v>
      </c>
      <c r="D636" s="315">
        <f aca="true" t="shared" si="41" ref="D636:D664">SUMIF($B$6:$B$633,B636,$M$6:$M$633)</f>
        <v>1348.3691999999996</v>
      </c>
    </row>
    <row r="637" spans="2:4" ht="11.25">
      <c r="B637" s="291" t="s">
        <v>106</v>
      </c>
      <c r="C637" s="315">
        <f t="shared" si="40"/>
        <v>19.0532</v>
      </c>
      <c r="D637" s="315">
        <f t="shared" si="41"/>
        <v>1572.489509522391</v>
      </c>
    </row>
    <row r="638" spans="2:4" ht="11.25">
      <c r="B638" s="291" t="s">
        <v>100</v>
      </c>
      <c r="C638" s="315">
        <f t="shared" si="40"/>
        <v>137.6326</v>
      </c>
      <c r="D638" s="315">
        <f t="shared" si="41"/>
        <v>11335.151394721557</v>
      </c>
    </row>
    <row r="639" spans="2:4" ht="11.25">
      <c r="B639" s="291" t="s">
        <v>114</v>
      </c>
      <c r="C639" s="315">
        <f t="shared" si="40"/>
        <v>6.7248</v>
      </c>
      <c r="D639" s="315">
        <f t="shared" si="41"/>
        <v>533.5474855743219</v>
      </c>
    </row>
    <row r="640" spans="2:4" ht="11.25">
      <c r="B640" s="291" t="s">
        <v>101</v>
      </c>
      <c r="C640" s="315">
        <f t="shared" si="40"/>
        <v>46.728199999999994</v>
      </c>
      <c r="D640" s="315">
        <f t="shared" si="41"/>
        <v>4053.301569459891</v>
      </c>
    </row>
    <row r="641" spans="2:4" ht="11.25">
      <c r="B641" s="291" t="s">
        <v>115</v>
      </c>
      <c r="C641" s="315">
        <f t="shared" si="40"/>
        <v>83.928</v>
      </c>
      <c r="D641" s="315">
        <f t="shared" si="41"/>
        <v>5006.214</v>
      </c>
    </row>
    <row r="642" spans="2:4" ht="11.25">
      <c r="B642" s="292" t="s">
        <v>102</v>
      </c>
      <c r="C642" s="315">
        <f t="shared" si="40"/>
        <v>23.9958</v>
      </c>
      <c r="D642" s="315">
        <f t="shared" si="41"/>
        <v>2111.417125805592</v>
      </c>
    </row>
    <row r="643" spans="2:4" ht="11.25">
      <c r="B643" s="293" t="s">
        <v>105</v>
      </c>
      <c r="C643" s="315">
        <f t="shared" si="40"/>
        <v>270.7914</v>
      </c>
      <c r="D643" s="315">
        <f t="shared" si="41"/>
        <v>21145.774183142894</v>
      </c>
    </row>
    <row r="644" spans="2:4" ht="11.25">
      <c r="B644" s="294" t="s">
        <v>213</v>
      </c>
      <c r="C644" s="315">
        <f t="shared" si="40"/>
        <v>95.8806</v>
      </c>
      <c r="D644" s="315">
        <f t="shared" si="41"/>
        <v>7258.532621214558</v>
      </c>
    </row>
    <row r="645" spans="2:4" ht="11.25">
      <c r="B645" s="295" t="s">
        <v>203</v>
      </c>
      <c r="C645" s="315">
        <f t="shared" si="40"/>
        <v>44.2872</v>
      </c>
      <c r="D645" s="315">
        <f t="shared" si="41"/>
        <v>3373.9121384688924</v>
      </c>
    </row>
    <row r="646" spans="2:4" ht="11.25">
      <c r="B646" s="296" t="s">
        <v>214</v>
      </c>
      <c r="C646" s="315">
        <f t="shared" si="40"/>
        <v>0</v>
      </c>
      <c r="D646" s="315">
        <f t="shared" si="41"/>
        <v>0</v>
      </c>
    </row>
    <row r="647" spans="2:4" ht="11.25">
      <c r="B647" s="296" t="s">
        <v>314</v>
      </c>
      <c r="C647" s="315">
        <f t="shared" si="40"/>
        <v>91.04400000000001</v>
      </c>
      <c r="D647" s="315">
        <f t="shared" si="41"/>
        <v>6378.5426413458445</v>
      </c>
    </row>
    <row r="648" spans="2:4" ht="11.25">
      <c r="B648" s="296" t="s">
        <v>184</v>
      </c>
      <c r="C648" s="315">
        <f t="shared" si="40"/>
        <v>943.8324</v>
      </c>
      <c r="D648" s="315">
        <f t="shared" si="41"/>
        <v>72224.44304951924</v>
      </c>
    </row>
    <row r="649" spans="2:4" ht="11.25">
      <c r="B649" s="296" t="s">
        <v>183</v>
      </c>
      <c r="C649" s="315">
        <f t="shared" si="40"/>
        <v>0</v>
      </c>
      <c r="D649" s="315">
        <f t="shared" si="41"/>
        <v>0</v>
      </c>
    </row>
    <row r="650" spans="2:4" ht="11.25">
      <c r="B650" s="252"/>
      <c r="C650" s="315">
        <f t="shared" si="40"/>
        <v>0</v>
      </c>
      <c r="D650" s="315">
        <f t="shared" si="41"/>
        <v>0</v>
      </c>
    </row>
    <row r="651" spans="2:4" ht="11.25">
      <c r="B651" s="291" t="s">
        <v>299</v>
      </c>
      <c r="C651" s="315">
        <f t="shared" si="40"/>
        <v>32.64</v>
      </c>
      <c r="D651" s="315">
        <f t="shared" si="41"/>
        <v>2546.1484498657433</v>
      </c>
    </row>
    <row r="652" spans="2:4" ht="11.25">
      <c r="B652" s="291" t="s">
        <v>269</v>
      </c>
      <c r="C652" s="315">
        <f t="shared" si="40"/>
        <v>81.5238</v>
      </c>
      <c r="D652" s="315">
        <f t="shared" si="41"/>
        <v>6304.587131564793</v>
      </c>
    </row>
    <row r="653" spans="2:4" ht="11.25">
      <c r="B653" s="291" t="s">
        <v>233</v>
      </c>
      <c r="C653" s="315">
        <f t="shared" si="40"/>
        <v>0.972</v>
      </c>
      <c r="D653" s="315">
        <f t="shared" si="41"/>
        <v>136.0314</v>
      </c>
    </row>
    <row r="654" spans="2:4" ht="11.25">
      <c r="B654" s="297" t="s">
        <v>347</v>
      </c>
      <c r="C654" s="315">
        <f t="shared" si="40"/>
        <v>1.584</v>
      </c>
      <c r="D654" s="315">
        <f t="shared" si="41"/>
        <v>136.3475967387968</v>
      </c>
    </row>
    <row r="655" spans="2:4" ht="11.25">
      <c r="B655" s="291" t="s">
        <v>324</v>
      </c>
      <c r="C655" s="315">
        <f t="shared" si="40"/>
        <v>55.992</v>
      </c>
      <c r="D655" s="315">
        <f t="shared" si="41"/>
        <v>3886.1631006012917</v>
      </c>
    </row>
    <row r="656" spans="2:4" ht="11.25">
      <c r="B656" s="291" t="s">
        <v>111</v>
      </c>
      <c r="C656" s="315">
        <f t="shared" si="40"/>
        <v>0</v>
      </c>
      <c r="D656" s="315">
        <f t="shared" si="41"/>
        <v>0</v>
      </c>
    </row>
    <row r="657" spans="2:4" ht="11.25">
      <c r="B657" s="291" t="s">
        <v>116</v>
      </c>
      <c r="C657" s="315">
        <f t="shared" si="40"/>
        <v>5.556</v>
      </c>
      <c r="D657" s="315">
        <f t="shared" si="41"/>
        <v>484.23617</v>
      </c>
    </row>
    <row r="658" spans="2:4" ht="11.25">
      <c r="B658" s="291" t="s">
        <v>162</v>
      </c>
      <c r="C658" s="315">
        <f t="shared" si="40"/>
        <v>15.792000000000002</v>
      </c>
      <c r="D658" s="315">
        <f t="shared" si="41"/>
        <v>1188.9076517277285</v>
      </c>
    </row>
    <row r="659" spans="2:4" ht="11.25">
      <c r="B659" s="291" t="s">
        <v>302</v>
      </c>
      <c r="C659" s="315">
        <f t="shared" si="40"/>
        <v>0</v>
      </c>
      <c r="D659" s="315">
        <f t="shared" si="41"/>
        <v>0</v>
      </c>
    </row>
    <row r="660" spans="2:4" ht="11.25">
      <c r="B660" s="291" t="s">
        <v>255</v>
      </c>
      <c r="C660" s="315">
        <f t="shared" si="40"/>
        <v>29.6652</v>
      </c>
      <c r="D660" s="315">
        <f t="shared" si="41"/>
        <v>2792.6497100000006</v>
      </c>
    </row>
    <row r="661" spans="2:4" ht="11.25">
      <c r="B661" s="291" t="s">
        <v>226</v>
      </c>
      <c r="C661" s="315">
        <f t="shared" si="40"/>
        <v>0</v>
      </c>
      <c r="D661" s="315">
        <f t="shared" si="41"/>
        <v>0</v>
      </c>
    </row>
    <row r="662" spans="2:4" ht="11.25">
      <c r="B662" s="291" t="s">
        <v>210</v>
      </c>
      <c r="C662" s="315">
        <f t="shared" si="40"/>
        <v>0</v>
      </c>
      <c r="D662" s="315">
        <f t="shared" si="41"/>
        <v>0</v>
      </c>
    </row>
    <row r="663" spans="2:4" ht="11.25">
      <c r="B663" s="252"/>
      <c r="C663" s="315">
        <f t="shared" si="40"/>
        <v>0</v>
      </c>
      <c r="D663" s="315">
        <f t="shared" si="41"/>
        <v>0</v>
      </c>
    </row>
    <row r="664" spans="2:4" ht="11.25">
      <c r="B664" s="252"/>
      <c r="C664" s="315">
        <f t="shared" si="40"/>
        <v>0</v>
      </c>
      <c r="D664" s="315">
        <f t="shared" si="41"/>
        <v>0</v>
      </c>
    </row>
    <row r="665" spans="3:4" ht="11.25">
      <c r="C665" s="315">
        <f>SUM(C635:C664)</f>
        <v>2592.0938</v>
      </c>
      <c r="D665" s="315">
        <f>SUM(D635:D664)</f>
        <v>198885.59488042034</v>
      </c>
    </row>
  </sheetData>
  <sheetProtection/>
  <mergeCells count="10">
    <mergeCell ref="J2:J4"/>
    <mergeCell ref="K2:K4"/>
    <mergeCell ref="L2:L4"/>
    <mergeCell ref="M2:M4"/>
    <mergeCell ref="C2:C4"/>
    <mergeCell ref="D2:D4"/>
    <mergeCell ref="E2:E4"/>
    <mergeCell ref="F2:F4"/>
    <mergeCell ref="G2:G4"/>
    <mergeCell ref="H2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Егоров</dc:creator>
  <cp:keywords/>
  <dc:description/>
  <cp:lastModifiedBy>4_2_plan-econ</cp:lastModifiedBy>
  <cp:lastPrinted>2023-08-09T06:44:23Z</cp:lastPrinted>
  <dcterms:created xsi:type="dcterms:W3CDTF">2011-02-04T07:36:55Z</dcterms:created>
  <dcterms:modified xsi:type="dcterms:W3CDTF">2023-08-31T12:05:09Z</dcterms:modified>
  <cp:category/>
  <cp:version/>
  <cp:contentType/>
  <cp:contentStatus/>
</cp:coreProperties>
</file>